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8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drawings/drawing9.xml" ContentType="application/vnd.openxmlformats-officedocument.drawing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drawings/drawing10.xml" ContentType="application/vnd.openxmlformats-officedocument.drawing+xml"/>
  <Override PartName="/xl/comments4.xml" ContentType="application/vnd.openxmlformats-officedocument.spreadsheetml.comments+xml"/>
  <Override PartName="/xl/threadedComments/threadedComment4.xml" ContentType="application/vnd.ms-excel.threadedcomments+xml"/>
  <Override PartName="/xl/drawings/drawing11.xml" ContentType="application/vnd.openxmlformats-officedocument.drawing+xml"/>
  <Override PartName="/xl/comments5.xml" ContentType="application/vnd.openxmlformats-officedocument.spreadsheetml.comments+xml"/>
  <Override PartName="/xl/threadedComments/threadedComment5.xml" ContentType="application/vnd.ms-excel.threadedcomments+xml"/>
  <Override PartName="/xl/drawings/drawing12.xml" ContentType="application/vnd.openxmlformats-officedocument.drawing+xml"/>
  <Override PartName="/xl/comments6.xml" ContentType="application/vnd.openxmlformats-officedocument.spreadsheetml.comments+xml"/>
  <Override PartName="/xl/threadedComments/threadedComment6.xml" ContentType="application/vnd.ms-excel.threadedcomments+xml"/>
  <Override PartName="/xl/drawings/drawing13.xml" ContentType="application/vnd.openxmlformats-officedocument.drawing+xml"/>
  <Override PartName="/xl/comments7.xml" ContentType="application/vnd.openxmlformats-officedocument.spreadsheetml.comments+xml"/>
  <Override PartName="/xl/threadedComments/threadedComment7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83A0FE8-A532-42FD-BA9D-8F8631D89118}" xr6:coauthVersionLast="47" xr6:coauthVersionMax="47" xr10:uidLastSave="{00000000-0000-0000-0000-000000000000}"/>
  <bookViews>
    <workbookView xWindow="-120" yWindow="-120" windowWidth="20730" windowHeight="11160" tabRatio="1000" activeTab="1" xr2:uid="{00000000-000D-0000-FFFF-FFFF00000000}"/>
  </bookViews>
  <sheets>
    <sheet name="PRESUPUESTO DE INGRESOS 2023" sheetId="5" r:id="rId1"/>
    <sheet name="PAGINA WEB 2023 ACUMULADO" sheetId="2" r:id="rId2"/>
    <sheet name="EJECUCIÓN ACUMULADA DE INGRESOS" sheetId="4" r:id="rId3"/>
    <sheet name="ENERO 2023" sheetId="6" r:id="rId4"/>
    <sheet name="FEBRERO 2023" sheetId="7" r:id="rId5"/>
    <sheet name="MARZO 2023" sheetId="8" r:id="rId6"/>
    <sheet name="ABRIL 2023" sheetId="9" r:id="rId7"/>
    <sheet name="MAYO 2023" sheetId="10" r:id="rId8"/>
    <sheet name="JUNIO 2023" sheetId="11" r:id="rId9"/>
    <sheet name="JULIO 2023" sheetId="12" r:id="rId10"/>
    <sheet name="AGOSTO 2023" sheetId="13" r:id="rId11"/>
    <sheet name="SEPTIEMBRE 2023" sheetId="14" r:id="rId12"/>
    <sheet name="OCTUBRE 2023" sheetId="15" r:id="rId13"/>
    <sheet name="NOVIEMBRE 2023" sheetId="16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9" i="16" l="1"/>
  <c r="L11" i="2" s="1"/>
  <c r="L12" i="2" s="1"/>
  <c r="D14" i="16" l="1"/>
  <c r="D17" i="16" s="1"/>
  <c r="D21" i="16" s="1"/>
  <c r="M9" i="16"/>
  <c r="K9" i="16"/>
  <c r="J9" i="16"/>
  <c r="I9" i="16"/>
  <c r="H9" i="16"/>
  <c r="G9" i="16"/>
  <c r="F9" i="16"/>
  <c r="E9" i="16"/>
  <c r="D9" i="16"/>
  <c r="C9" i="16"/>
  <c r="B9" i="16"/>
  <c r="D14" i="4"/>
  <c r="D17" i="4" s="1"/>
  <c r="H10" i="5"/>
  <c r="D17" i="15"/>
  <c r="D14" i="15"/>
  <c r="D22" i="16" l="1"/>
  <c r="D25" i="16"/>
  <c r="F24" i="16"/>
  <c r="D23" i="16"/>
  <c r="F22" i="16"/>
  <c r="G31" i="15"/>
  <c r="D21" i="15"/>
  <c r="M9" i="15"/>
  <c r="L31" i="15"/>
  <c r="K9" i="15"/>
  <c r="K31" i="15" s="1"/>
  <c r="J9" i="15"/>
  <c r="J31" i="15" s="1"/>
  <c r="I9" i="15"/>
  <c r="I31" i="15" s="1"/>
  <c r="H9" i="15"/>
  <c r="H31" i="15" s="1"/>
  <c r="G9" i="15"/>
  <c r="F9" i="15"/>
  <c r="F31" i="15" s="1"/>
  <c r="E9" i="15"/>
  <c r="E31" i="15" s="1"/>
  <c r="D9" i="15"/>
  <c r="D31" i="15" s="1"/>
  <c r="C9" i="15"/>
  <c r="C31" i="15" s="1"/>
  <c r="B9" i="15"/>
  <c r="B31" i="15" s="1"/>
  <c r="D15" i="14"/>
  <c r="D19" i="14" s="1"/>
  <c r="M9" i="14"/>
  <c r="L9" i="14"/>
  <c r="K9" i="14"/>
  <c r="J9" i="14"/>
  <c r="I9" i="14"/>
  <c r="H9" i="14"/>
  <c r="G9" i="14"/>
  <c r="F9" i="14"/>
  <c r="E9" i="14"/>
  <c r="D9" i="14"/>
  <c r="C9" i="14"/>
  <c r="B9" i="14"/>
  <c r="D19" i="13"/>
  <c r="D15" i="13"/>
  <c r="M9" i="13"/>
  <c r="L9" i="13"/>
  <c r="K9" i="13"/>
  <c r="J9" i="13"/>
  <c r="I9" i="13"/>
  <c r="H9" i="13"/>
  <c r="G9" i="13"/>
  <c r="F9" i="13"/>
  <c r="E9" i="13"/>
  <c r="D9" i="13"/>
  <c r="C9" i="13"/>
  <c r="B9" i="13"/>
  <c r="D20" i="13" s="1"/>
  <c r="F20" i="13" s="1"/>
  <c r="D19" i="12"/>
  <c r="D15" i="12"/>
  <c r="M9" i="12"/>
  <c r="L9" i="12"/>
  <c r="K9" i="12"/>
  <c r="J9" i="12"/>
  <c r="I9" i="12"/>
  <c r="H9" i="12"/>
  <c r="G9" i="12"/>
  <c r="F9" i="12"/>
  <c r="E9" i="12"/>
  <c r="D9" i="12"/>
  <c r="C9" i="12"/>
  <c r="B9" i="12"/>
  <c r="B11" i="2"/>
  <c r="D19" i="11"/>
  <c r="D15" i="11"/>
  <c r="M9" i="11"/>
  <c r="L9" i="11"/>
  <c r="K9" i="11"/>
  <c r="J9" i="11"/>
  <c r="I9" i="11"/>
  <c r="H9" i="11"/>
  <c r="G9" i="11"/>
  <c r="F9" i="11"/>
  <c r="E9" i="11"/>
  <c r="D9" i="11"/>
  <c r="C9" i="11"/>
  <c r="B9" i="11"/>
  <c r="D20" i="11" s="1"/>
  <c r="F20" i="11" s="1"/>
  <c r="D19" i="10"/>
  <c r="D15" i="10"/>
  <c r="M9" i="10"/>
  <c r="L9" i="10"/>
  <c r="K9" i="10"/>
  <c r="J9" i="10"/>
  <c r="I9" i="10"/>
  <c r="H9" i="10"/>
  <c r="F9" i="10"/>
  <c r="E9" i="10"/>
  <c r="D9" i="10"/>
  <c r="C9" i="10"/>
  <c r="B9" i="10"/>
  <c r="D20" i="10" s="1"/>
  <c r="F20" i="10" s="1"/>
  <c r="F25" i="16" l="1"/>
  <c r="F23" i="16"/>
  <c r="D22" i="15"/>
  <c r="F22" i="15" s="1"/>
  <c r="F24" i="15"/>
  <c r="D20" i="14"/>
  <c r="F20" i="14" s="1"/>
  <c r="F21" i="14"/>
  <c r="D23" i="14"/>
  <c r="F22" i="14"/>
  <c r="F23" i="14" s="1"/>
  <c r="D21" i="14"/>
  <c r="D23" i="13"/>
  <c r="F21" i="13"/>
  <c r="D21" i="13"/>
  <c r="F22" i="13"/>
  <c r="F23" i="13" s="1"/>
  <c r="D20" i="12"/>
  <c r="F20" i="12" s="1"/>
  <c r="F21" i="12"/>
  <c r="D23" i="12"/>
  <c r="D21" i="12"/>
  <c r="F22" i="12"/>
  <c r="F23" i="12" s="1"/>
  <c r="D21" i="11"/>
  <c r="F23" i="11"/>
  <c r="F21" i="11"/>
  <c r="F22" i="11"/>
  <c r="D23" i="11"/>
  <c r="F23" i="10"/>
  <c r="F21" i="10"/>
  <c r="D21" i="10"/>
  <c r="F22" i="10"/>
  <c r="D23" i="10"/>
  <c r="D23" i="15" l="1"/>
  <c r="D25" i="15"/>
  <c r="F25" i="15"/>
  <c r="F23" i="15"/>
  <c r="D26" i="9"/>
  <c r="D15" i="9"/>
  <c r="D19" i="9" s="1"/>
  <c r="M9" i="9"/>
  <c r="L9" i="9"/>
  <c r="K9" i="9"/>
  <c r="J9" i="9"/>
  <c r="I9" i="9"/>
  <c r="H9" i="9"/>
  <c r="G9" i="9"/>
  <c r="F9" i="9"/>
  <c r="E9" i="9"/>
  <c r="D9" i="9"/>
  <c r="C9" i="9"/>
  <c r="B9" i="9"/>
  <c r="D20" i="9" s="1"/>
  <c r="F20" i="9" s="1"/>
  <c r="D19" i="8"/>
  <c r="D15" i="8"/>
  <c r="M9" i="8"/>
  <c r="L9" i="8"/>
  <c r="K9" i="8"/>
  <c r="J9" i="8"/>
  <c r="I9" i="8"/>
  <c r="H9" i="8"/>
  <c r="G9" i="8"/>
  <c r="F9" i="8"/>
  <c r="E9" i="8"/>
  <c r="D9" i="8"/>
  <c r="C9" i="8"/>
  <c r="B9" i="8"/>
  <c r="F21" i="9" l="1"/>
  <c r="D23" i="9"/>
  <c r="D21" i="9"/>
  <c r="F22" i="9"/>
  <c r="F23" i="9" s="1"/>
  <c r="D19" i="7"/>
  <c r="D19" i="6"/>
  <c r="D15" i="7"/>
  <c r="M9" i="7"/>
  <c r="L9" i="7"/>
  <c r="K9" i="7"/>
  <c r="J9" i="7"/>
  <c r="I9" i="7"/>
  <c r="H9" i="7"/>
  <c r="G9" i="7"/>
  <c r="F9" i="7"/>
  <c r="E9" i="7"/>
  <c r="D9" i="7"/>
  <c r="C9" i="7"/>
  <c r="B9" i="7"/>
  <c r="D15" i="6"/>
  <c r="M9" i="6"/>
  <c r="L9" i="6"/>
  <c r="K9" i="6"/>
  <c r="J9" i="6"/>
  <c r="I9" i="6"/>
  <c r="H9" i="6"/>
  <c r="G9" i="6"/>
  <c r="F9" i="6"/>
  <c r="E9" i="6"/>
  <c r="D9" i="6"/>
  <c r="B9" i="6"/>
  <c r="C11" i="2"/>
  <c r="D11" i="2" s="1"/>
  <c r="E11" i="2" s="1"/>
  <c r="F11" i="2" s="1"/>
  <c r="G11" i="2" s="1"/>
  <c r="H11" i="2" s="1"/>
  <c r="I11" i="2" s="1"/>
  <c r="J11" i="2" s="1"/>
  <c r="K11" i="2" s="1"/>
  <c r="D22" i="4"/>
  <c r="M9" i="4"/>
  <c r="L9" i="4"/>
  <c r="K9" i="4"/>
  <c r="J9" i="4"/>
  <c r="I9" i="4"/>
  <c r="H9" i="4"/>
  <c r="G9" i="4"/>
  <c r="F9" i="4"/>
  <c r="E9" i="4"/>
  <c r="D9" i="4"/>
  <c r="C9" i="4"/>
  <c r="B9" i="4"/>
  <c r="D23" i="4" l="1"/>
  <c r="D26" i="4" s="1"/>
  <c r="F25" i="4"/>
  <c r="D24" i="4" l="1"/>
  <c r="F23" i="4"/>
  <c r="F24" i="4" s="1"/>
  <c r="F26" i="4" l="1"/>
  <c r="C10" i="2"/>
  <c r="D10" i="2"/>
  <c r="F10" i="2"/>
  <c r="G10" i="2"/>
  <c r="H10" i="2"/>
  <c r="I10" i="2"/>
  <c r="J10" i="2"/>
  <c r="K10" i="2"/>
  <c r="L10" i="2"/>
  <c r="M10" i="2"/>
  <c r="E8" i="2" l="1"/>
  <c r="E10" i="2" s="1"/>
  <c r="B1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tc={1931B537-35DD-4335-A08E-07C219C4683B}</author>
  </authors>
  <commentList>
    <comment ref="D14" authorId="0" shapeId="0" xr:uid="{1931B537-35DD-4335-A08E-07C219C4683B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VALOR RECALCULADO POR TESORERIA -CRA - RENDIMIENTOS CUN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tc={0757CCBB-C3E7-4C04-A1ED-B52AB619B659}</author>
  </authors>
  <commentList>
    <comment ref="D14" authorId="0" shapeId="0" xr:uid="{0757CCBB-C3E7-4C04-A1ED-B52AB619B659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VALOR RECALCULADO POR TESORERI -CRA - RENDIMIENTOS CUN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tc={2D4A4799-D0FB-4FE8-B93E-14AB20E73E96}</author>
  </authors>
  <commentList>
    <comment ref="D14" authorId="0" shapeId="0" xr:uid="{2D4A4799-D0FB-4FE8-B93E-14AB20E73E96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VALOR RECALCULADO POR TESORERI -CRA - RENDIMIENTOS CUN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tc={D2DD9FF4-3BC9-4745-95B8-B7945DF22971}</author>
  </authors>
  <commentList>
    <comment ref="D14" authorId="0" shapeId="0" xr:uid="{D2DD9FF4-3BC9-4745-95B8-B7945DF2297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VALOR RECALCULADO POR TESORERI -CRA - RENDIMIENTOS CUN</t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tc={6E82CD5F-1883-4ECD-BAC4-2A04EB6DAFE8}</author>
  </authors>
  <commentList>
    <comment ref="D14" authorId="0" shapeId="0" xr:uid="{6E82CD5F-1883-4ECD-BAC4-2A04EB6DAFE8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VALOR RECALCULADO POR TESORERI -CRA - RENDIMIENTOS CUN</t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tc={B37744BF-47B6-4839-875F-7FEDE00261D6}</author>
    <author>tc={0BF189C4-D75D-4EEB-A209-4F700D9DF755}</author>
  </authors>
  <commentList>
    <comment ref="D13" authorId="0" shapeId="0" xr:uid="{B37744BF-47B6-4839-875F-7FEDE00261D6}">
      <text>
        <t xml:space="preserve"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incluye valor de adición de presupuesto 2023, </t>
      </text>
    </comment>
    <comment ref="D16" authorId="1" shapeId="0" xr:uid="{0BF189C4-D75D-4EEB-A209-4F700D9DF755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VALOR RECALCULADO POR TESORERI -CRA - RENDIMIENTOS CUN</t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tc={CD42C4A1-5E2C-41D5-83CB-258CF03470D7}</author>
    <author>tc={AC0D4B9A-D3E7-437E-BD35-DB1166DFD580}</author>
  </authors>
  <commentList>
    <comment ref="D13" authorId="0" shapeId="0" xr:uid="{CD42C4A1-5E2C-41D5-83CB-258CF03470D7}">
      <text>
        <t xml:space="preserve"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incluye valor de adición de presupuesto 2023, </t>
      </text>
    </comment>
    <comment ref="D16" authorId="1" shapeId="0" xr:uid="{AC0D4B9A-D3E7-437E-BD35-DB1166DFD58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VALOR RECALCULADO POR TESORERI -CRA - RENDIMIENTOS CUN</t>
      </text>
    </comment>
  </commentList>
</comments>
</file>

<file path=xl/sharedStrings.xml><?xml version="1.0" encoding="utf-8"?>
<sst xmlns="http://schemas.openxmlformats.org/spreadsheetml/2006/main" count="411" uniqueCount="48">
  <si>
    <t xml:space="preserve">BANCO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</si>
  <si>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</si>
  <si>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</si>
  <si>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</si>
  <si>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</si>
  <si>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</si>
  <si>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</si>
  <si>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</si>
  <si>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</si>
  <si>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</si>
  <si>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</si>
  <si>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</si>
  <si>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</si>
  <si>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Davivienda</t>
  </si>
  <si>
    <t>Bancolombia</t>
  </si>
  <si>
    <t>TOTAL</t>
  </si>
  <si>
    <t>TOTAL - ACUMULADO</t>
  </si>
  <si>
    <t>INGRESOS POR CONTRIBUCIONES ESPECIALES 2023  -  EJECUCIÓN DE INGRESOS PAGINA WEB -CRA</t>
  </si>
  <si>
    <t>INGRESOS POR CONTRIBUCIONES ESPECIALES 2023</t>
  </si>
  <si>
    <t>CONSIGNACIONES   01/01/2023  -  31/12/2023</t>
  </si>
  <si>
    <t>Fuente: Extractos Bancarios</t>
  </si>
  <si>
    <t>PRESUPUESTO VIGENCIA 2023</t>
  </si>
  <si>
    <t>(-) FONDO EMPRESARIAL - LEY 812 DE 2003</t>
  </si>
  <si>
    <t>(-) RENDIMIENTOS - CUN 2023</t>
  </si>
  <si>
    <t>INGRESOS A RECAUDAR POR CONTRIBUCIONES ESPECIALES VIG 2023</t>
  </si>
  <si>
    <t xml:space="preserve">                             POR RECAUDAR EN CONTRIBUCIONES - EXTRACTOS Y MOVIMIENTOS BANCARIOS 2023</t>
  </si>
  <si>
    <t>PROYECCIÓN / RECAUDO</t>
  </si>
  <si>
    <t>VALOR</t>
  </si>
  <si>
    <t>PORCENTAJE</t>
  </si>
  <si>
    <t>PROYECCION DE INGRESOS 2023 (1)</t>
  </si>
  <si>
    <t>INGRESOS RECIBIDOS X CONTRIBUCIONES 2023 (2)</t>
  </si>
  <si>
    <t>CONTRIBUCIONES POR RECAUDAR VIGENCIA 2018 =(1)-(2)</t>
  </si>
  <si>
    <t>FONDO EMPRESARIAL - LEY 812 DE 2003</t>
  </si>
  <si>
    <t>CONTRIBUCIONES POR RECAUDAR VIGENCIA 2023 =(1)-(2)</t>
  </si>
  <si>
    <t>DEVOLUCIONES REALIZADAS EN EL 2023</t>
  </si>
  <si>
    <t>PRESUPUESTO DE INGRESOS 2023</t>
  </si>
  <si>
    <t>CONCEPTO</t>
  </si>
  <si>
    <t xml:space="preserve">  01/01/2023  -  31/12/2023</t>
  </si>
  <si>
    <t>TOTAL A EMERO (INGRESOS + Vr FONDO EMPRESARIAL</t>
  </si>
  <si>
    <t>TOTAL A FEBRERO (INGRESOS + Vr FONDO EMPRESARIAL</t>
  </si>
  <si>
    <t>TOTAL A MARZO (INGRESOS + Vr FONDO EMPRESARIAL</t>
  </si>
  <si>
    <t>TOTAL A ABRIL (INGRESOS + Vr FONDO EMPRESARIAL</t>
  </si>
  <si>
    <t>TOTAL PRESUPUESTO 2023</t>
  </si>
  <si>
    <t>ADICION PRESUPUESTAL 2023 *</t>
  </si>
  <si>
    <t>(-) RENDIMIENTOS - CUN 2023 *</t>
  </si>
  <si>
    <t>ADICIÓN PRESUPUESTAL 2023</t>
  </si>
  <si>
    <r>
      <rPr>
        <b/>
        <sz val="8"/>
        <color theme="1"/>
        <rFont val="Calibri"/>
        <family val="2"/>
        <scheme val="minor"/>
      </rPr>
      <t>Nota:</t>
    </r>
    <r>
      <rPr>
        <sz val="8"/>
        <color theme="1"/>
        <rFont val="Calibri"/>
        <family val="2"/>
        <scheme val="minor"/>
      </rPr>
      <t xml:space="preserve"> La sumatoria contiene, INGRESOS RECAUDADOS A LA FECHA + EL VALOR FONDO EMPRESARIAL - LEY 812 DE 2003, YA QUE ESTE VALOR NO SE RECAUDA POR QUE ESTA INMERSO DENTRO DEL PRESUPUESTO 2023</t>
    </r>
  </si>
  <si>
    <t>MESES DE COLOR PRESENTAN CAMBIOS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</si>
</sst>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i/>
      <sz val="8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i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6"/>
      <color rgb="FF002060"/>
      <name val="Calibri"/>
      <family val="2"/>
      <scheme val="minor"/>
    </font>
    <font>
      <sz val="9"/>
      <color indexed="81"/>
      <name val="Tahoma"/>
      <charset val="1"/>
    </font>
    <font>
      <b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00B0F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0">
    <xf numFmtId="0" fontId="0" fillId="0" borderId="0" xfId="0"/>
    <xf numFmtId="0" fontId="3" fillId="2" borderId="0" xfId="0" applyFont="1" applyFill="1" applyAlignment="1">
      <alignment vertical="center"/>
    </xf>
    <xf numFmtId="0" fontId="0" fillId="2" borderId="0" xfId="0" applyFill="1"/>
    <xf numFmtId="0" fontId="4" fillId="2" borderId="0" xfId="0" applyFont="1" applyFill="1" applyAlignment="1">
      <alignment vertical="center"/>
    </xf>
    <xf numFmtId="3" fontId="3" fillId="2" borderId="0" xfId="0" applyNumberFormat="1" applyFont="1" applyFill="1" applyAlignment="1">
      <alignment vertical="center"/>
    </xf>
    <xf numFmtId="3" fontId="2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165" fontId="4" fillId="3" borderId="4" xfId="1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3" fontId="7" fillId="2" borderId="4" xfId="0" applyNumberFormat="1" applyFont="1" applyFill="1" applyBorder="1" applyAlignment="1">
      <alignment horizontal="right" vertical="center"/>
    </xf>
    <xf numFmtId="165" fontId="7" fillId="2" borderId="4" xfId="1" applyNumberFormat="1" applyFont="1" applyFill="1" applyBorder="1" applyAlignment="1">
      <alignment horizontal="right" vertical="center"/>
    </xf>
    <xf numFmtId="3" fontId="7" fillId="2" borderId="4" xfId="0" applyNumberFormat="1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3" fontId="8" fillId="0" borderId="4" xfId="0" applyNumberFormat="1" applyFont="1" applyBorder="1"/>
    <xf numFmtId="0" fontId="4" fillId="2" borderId="4" xfId="0" applyFont="1" applyFill="1" applyBorder="1" applyAlignment="1">
      <alignment horizontal="center" vertical="center"/>
    </xf>
    <xf numFmtId="3" fontId="9" fillId="2" borderId="4" xfId="0" applyNumberFormat="1" applyFont="1" applyFill="1" applyBorder="1" applyAlignment="1">
      <alignment horizontal="right" vertical="center"/>
    </xf>
    <xf numFmtId="3" fontId="9" fillId="2" borderId="0" xfId="0" applyNumberFormat="1" applyFont="1" applyFill="1" applyAlignment="1">
      <alignment horizontal="right" vertical="center"/>
    </xf>
    <xf numFmtId="3" fontId="9" fillId="2" borderId="5" xfId="0" applyNumberFormat="1" applyFont="1" applyFill="1" applyBorder="1" applyAlignment="1">
      <alignment horizontal="right" vertical="center"/>
    </xf>
    <xf numFmtId="0" fontId="0" fillId="2" borderId="4" xfId="0" applyFill="1" applyBorder="1"/>
    <xf numFmtId="3" fontId="9" fillId="4" borderId="4" xfId="0" applyNumberFormat="1" applyFont="1" applyFill="1" applyBorder="1" applyAlignment="1">
      <alignment horizontal="right" vertical="center"/>
    </xf>
    <xf numFmtId="3" fontId="11" fillId="2" borderId="4" xfId="0" applyNumberFormat="1" applyFont="1" applyFill="1" applyBorder="1" applyAlignment="1">
      <alignment horizontal="center" vertical="center"/>
    </xf>
    <xf numFmtId="3" fontId="12" fillId="5" borderId="4" xfId="0" applyNumberFormat="1" applyFont="1" applyFill="1" applyBorder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3" borderId="8" xfId="0" applyFont="1" applyFill="1" applyBorder="1" applyAlignment="1">
      <alignment horizontal="center" vertical="center"/>
    </xf>
    <xf numFmtId="165" fontId="5" fillId="3" borderId="4" xfId="1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vertical="center"/>
    </xf>
    <xf numFmtId="3" fontId="13" fillId="5" borderId="4" xfId="0" applyNumberFormat="1" applyFont="1" applyFill="1" applyBorder="1"/>
    <xf numFmtId="4" fontId="12" fillId="5" borderId="4" xfId="0" applyNumberFormat="1" applyFont="1" applyFill="1" applyBorder="1" applyAlignment="1">
      <alignment horizontal="right" vertical="center"/>
    </xf>
    <xf numFmtId="3" fontId="12" fillId="2" borderId="4" xfId="0" applyNumberFormat="1" applyFont="1" applyFill="1" applyBorder="1" applyAlignment="1">
      <alignment horizontal="right" vertical="center"/>
    </xf>
    <xf numFmtId="3" fontId="12" fillId="2" borderId="9" xfId="0" applyNumberFormat="1" applyFont="1" applyFill="1" applyBorder="1" applyAlignment="1">
      <alignment vertical="center"/>
    </xf>
    <xf numFmtId="3" fontId="13" fillId="5" borderId="10" xfId="0" applyNumberFormat="1" applyFont="1" applyFill="1" applyBorder="1"/>
    <xf numFmtId="165" fontId="12" fillId="2" borderId="4" xfId="1" applyNumberFormat="1" applyFont="1" applyFill="1" applyBorder="1" applyAlignment="1">
      <alignment horizontal="right" vertical="center"/>
    </xf>
    <xf numFmtId="3" fontId="12" fillId="2" borderId="4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>
      <alignment horizontal="right" vertical="center"/>
    </xf>
    <xf numFmtId="4" fontId="5" fillId="2" borderId="5" xfId="0" applyNumberFormat="1" applyFont="1" applyFill="1" applyBorder="1" applyAlignment="1">
      <alignment horizontal="right" vertical="center"/>
    </xf>
    <xf numFmtId="3" fontId="5" fillId="2" borderId="12" xfId="0" applyNumberFormat="1" applyFont="1" applyFill="1" applyBorder="1" applyAlignment="1">
      <alignment vertical="center"/>
    </xf>
    <xf numFmtId="3" fontId="12" fillId="2" borderId="0" xfId="0" applyNumberFormat="1" applyFont="1" applyFill="1" applyAlignment="1">
      <alignment vertical="center"/>
    </xf>
    <xf numFmtId="14" fontId="12" fillId="2" borderId="0" xfId="0" applyNumberFormat="1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165" fontId="10" fillId="0" borderId="0" xfId="0" applyNumberFormat="1" applyFont="1"/>
    <xf numFmtId="3" fontId="16" fillId="5" borderId="14" xfId="0" applyNumberFormat="1" applyFont="1" applyFill="1" applyBorder="1"/>
    <xf numFmtId="165" fontId="0" fillId="2" borderId="0" xfId="1" applyNumberFormat="1" applyFont="1" applyFill="1" applyBorder="1" applyAlignment="1"/>
    <xf numFmtId="165" fontId="12" fillId="2" borderId="0" xfId="1" applyNumberFormat="1" applyFont="1" applyFill="1" applyBorder="1" applyAlignment="1">
      <alignment vertical="center"/>
    </xf>
    <xf numFmtId="3" fontId="12" fillId="5" borderId="9" xfId="0" applyNumberFormat="1" applyFont="1" applyFill="1" applyBorder="1" applyAlignment="1">
      <alignment horizontal="right" vertical="center"/>
    </xf>
    <xf numFmtId="3" fontId="12" fillId="5" borderId="18" xfId="0" applyNumberFormat="1" applyFont="1" applyFill="1" applyBorder="1" applyAlignment="1">
      <alignment horizontal="right" vertical="center"/>
    </xf>
    <xf numFmtId="3" fontId="2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3" fontId="19" fillId="2" borderId="0" xfId="0" applyNumberFormat="1" applyFont="1" applyFill="1" applyAlignment="1">
      <alignment vertical="center"/>
    </xf>
    <xf numFmtId="165" fontId="19" fillId="2" borderId="0" xfId="1" applyNumberFormat="1" applyFont="1" applyFill="1" applyBorder="1" applyAlignment="1">
      <alignment vertical="center"/>
    </xf>
    <xf numFmtId="3" fontId="20" fillId="2" borderId="0" xfId="0" applyNumberFormat="1" applyFont="1" applyFill="1" applyAlignment="1">
      <alignment vertical="center"/>
    </xf>
    <xf numFmtId="0" fontId="21" fillId="2" borderId="0" xfId="0" applyFont="1" applyFill="1"/>
    <xf numFmtId="0" fontId="10" fillId="3" borderId="4" xfId="0" applyFont="1" applyFill="1" applyBorder="1" applyAlignment="1">
      <alignment horizontal="center"/>
    </xf>
    <xf numFmtId="165" fontId="0" fillId="2" borderId="0" xfId="1" applyNumberFormat="1" applyFont="1" applyFill="1" applyBorder="1"/>
    <xf numFmtId="9" fontId="22" fillId="2" borderId="4" xfId="1" applyNumberFormat="1" applyFont="1" applyFill="1" applyBorder="1" applyAlignment="1">
      <alignment horizontal="center" vertical="center"/>
    </xf>
    <xf numFmtId="165" fontId="0" fillId="2" borderId="0" xfId="0" applyNumberFormat="1" applyFill="1"/>
    <xf numFmtId="9" fontId="5" fillId="2" borderId="4" xfId="0" applyNumberFormat="1" applyFont="1" applyFill="1" applyBorder="1" applyAlignment="1">
      <alignment horizontal="center" vertical="center"/>
    </xf>
    <xf numFmtId="9" fontId="23" fillId="2" borderId="4" xfId="1" applyNumberFormat="1" applyFont="1" applyFill="1" applyBorder="1" applyAlignment="1">
      <alignment horizontal="center" vertical="center"/>
    </xf>
    <xf numFmtId="9" fontId="5" fillId="2" borderId="4" xfId="1" applyNumberFormat="1" applyFont="1" applyFill="1" applyBorder="1" applyAlignment="1">
      <alignment horizontal="center" vertical="center"/>
    </xf>
    <xf numFmtId="3" fontId="0" fillId="2" borderId="0" xfId="0" applyNumberFormat="1" applyFill="1"/>
    <xf numFmtId="165" fontId="2" fillId="2" borderId="4" xfId="1" applyNumberFormat="1" applyFont="1" applyFill="1" applyBorder="1"/>
    <xf numFmtId="3" fontId="24" fillId="5" borderId="4" xfId="0" applyNumberFormat="1" applyFont="1" applyFill="1" applyBorder="1" applyAlignment="1">
      <alignment horizontal="right" vertical="center"/>
    </xf>
    <xf numFmtId="4" fontId="25" fillId="2" borderId="4" xfId="0" applyNumberFormat="1" applyFont="1" applyFill="1" applyBorder="1"/>
    <xf numFmtId="0" fontId="26" fillId="2" borderId="0" xfId="0" applyFont="1" applyFill="1"/>
    <xf numFmtId="0" fontId="27" fillId="3" borderId="4" xfId="0" applyFont="1" applyFill="1" applyBorder="1" applyAlignment="1">
      <alignment horizontal="center"/>
    </xf>
    <xf numFmtId="3" fontId="10" fillId="2" borderId="4" xfId="0" applyNumberFormat="1" applyFont="1" applyFill="1" applyBorder="1"/>
    <xf numFmtId="4" fontId="12" fillId="2" borderId="4" xfId="0" applyNumberFormat="1" applyFont="1" applyFill="1" applyBorder="1" applyAlignment="1">
      <alignment horizontal="right" vertical="center"/>
    </xf>
    <xf numFmtId="4" fontId="0" fillId="2" borderId="0" xfId="0" applyNumberFormat="1" applyFill="1"/>
    <xf numFmtId="3" fontId="13" fillId="5" borderId="25" xfId="0" applyNumberFormat="1" applyFont="1" applyFill="1" applyBorder="1"/>
    <xf numFmtId="0" fontId="31" fillId="2" borderId="0" xfId="0" applyFont="1" applyFill="1"/>
    <xf numFmtId="3" fontId="5" fillId="5" borderId="5" xfId="0" applyNumberFormat="1" applyFont="1" applyFill="1" applyBorder="1" applyAlignment="1">
      <alignment horizontal="right" vertical="center"/>
    </xf>
    <xf numFmtId="4" fontId="5" fillId="5" borderId="5" xfId="0" applyNumberFormat="1" applyFont="1" applyFill="1" applyBorder="1" applyAlignment="1">
      <alignment horizontal="right" vertical="center"/>
    </xf>
    <xf numFmtId="3" fontId="32" fillId="5" borderId="26" xfId="0" applyNumberFormat="1" applyFont="1" applyFill="1" applyBorder="1"/>
    <xf numFmtId="3" fontId="5" fillId="2" borderId="29" xfId="0" applyNumberFormat="1" applyFont="1" applyFill="1" applyBorder="1" applyAlignment="1">
      <alignment vertical="center"/>
    </xf>
    <xf numFmtId="3" fontId="13" fillId="5" borderId="28" xfId="0" applyNumberFormat="1" applyFont="1" applyFill="1" applyBorder="1"/>
    <xf numFmtId="3" fontId="12" fillId="5" borderId="27" xfId="0" applyNumberFormat="1" applyFont="1" applyFill="1" applyBorder="1"/>
    <xf numFmtId="0" fontId="26" fillId="2" borderId="4" xfId="0" applyFont="1" applyFill="1" applyBorder="1" applyAlignment="1">
      <alignment horizontal="left"/>
    </xf>
    <xf numFmtId="165" fontId="29" fillId="6" borderId="4" xfId="1" applyNumberFormat="1" applyFont="1" applyFill="1" applyBorder="1"/>
    <xf numFmtId="165" fontId="27" fillId="2" borderId="4" xfId="1" applyNumberFormat="1" applyFont="1" applyFill="1" applyBorder="1"/>
    <xf numFmtId="165" fontId="33" fillId="2" borderId="4" xfId="1" applyNumberFormat="1" applyFont="1" applyFill="1" applyBorder="1"/>
    <xf numFmtId="0" fontId="15" fillId="2" borderId="0" xfId="0" applyFont="1" applyFill="1" applyAlignment="1">
      <alignment horizontal="left" vertical="center"/>
    </xf>
    <xf numFmtId="3" fontId="5" fillId="2" borderId="0" xfId="0" applyNumberFormat="1" applyFont="1" applyFill="1" applyAlignment="1">
      <alignment vertical="center"/>
    </xf>
    <xf numFmtId="3" fontId="28" fillId="2" borderId="4" xfId="0" applyNumberFormat="1" applyFont="1" applyFill="1" applyBorder="1" applyAlignment="1">
      <alignment horizontal="left" vertical="center"/>
    </xf>
    <xf numFmtId="0" fontId="27" fillId="3" borderId="4" xfId="0" applyFont="1" applyFill="1" applyBorder="1" applyAlignment="1">
      <alignment horizontal="center"/>
    </xf>
    <xf numFmtId="0" fontId="27" fillId="2" borderId="0" xfId="0" applyFont="1" applyFill="1" applyAlignment="1">
      <alignment horizontal="center"/>
    </xf>
    <xf numFmtId="3" fontId="33" fillId="2" borderId="4" xfId="0" applyNumberFormat="1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left" vertical="center"/>
    </xf>
    <xf numFmtId="0" fontId="15" fillId="2" borderId="16" xfId="0" applyFont="1" applyFill="1" applyBorder="1" applyAlignment="1">
      <alignment horizontal="left" vertical="center"/>
    </xf>
    <xf numFmtId="0" fontId="15" fillId="2" borderId="17" xfId="0" applyFont="1" applyFill="1" applyBorder="1" applyAlignment="1">
      <alignment horizontal="left" vertical="center"/>
    </xf>
    <xf numFmtId="0" fontId="22" fillId="2" borderId="23" xfId="0" applyFont="1" applyFill="1" applyBorder="1" applyAlignment="1">
      <alignment vertical="center"/>
    </xf>
    <xf numFmtId="0" fontId="22" fillId="2" borderId="16" xfId="0" applyFont="1" applyFill="1" applyBorder="1" applyAlignment="1">
      <alignment vertical="center"/>
    </xf>
    <xf numFmtId="0" fontId="22" fillId="2" borderId="17" xfId="0" applyFont="1" applyFill="1" applyBorder="1" applyAlignment="1">
      <alignment vertical="center"/>
    </xf>
    <xf numFmtId="165" fontId="0" fillId="2" borderId="23" xfId="0" applyNumberFormat="1" applyFill="1" applyBorder="1" applyAlignment="1">
      <alignment horizontal="center"/>
    </xf>
    <xf numFmtId="165" fontId="0" fillId="2" borderId="17" xfId="0" applyNumberFormat="1" applyFill="1" applyBorder="1" applyAlignment="1">
      <alignment horizontal="center"/>
    </xf>
    <xf numFmtId="0" fontId="6" fillId="2" borderId="24" xfId="0" applyFont="1" applyFill="1" applyBorder="1" applyAlignment="1">
      <alignment horizontal="left" vertical="center"/>
    </xf>
    <xf numFmtId="0" fontId="15" fillId="2" borderId="23" xfId="0" applyFont="1" applyFill="1" applyBorder="1" applyAlignment="1">
      <alignment vertical="center"/>
    </xf>
    <xf numFmtId="0" fontId="15" fillId="2" borderId="16" xfId="0" applyFont="1" applyFill="1" applyBorder="1" applyAlignment="1">
      <alignment vertical="center"/>
    </xf>
    <xf numFmtId="0" fontId="15" fillId="2" borderId="17" xfId="0" applyFont="1" applyFill="1" applyBorder="1" applyAlignment="1">
      <alignment vertical="center"/>
    </xf>
    <xf numFmtId="165" fontId="12" fillId="2" borderId="23" xfId="1" applyNumberFormat="1" applyFont="1" applyFill="1" applyBorder="1" applyAlignment="1">
      <alignment vertical="center"/>
    </xf>
    <xf numFmtId="165" fontId="12" fillId="2" borderId="17" xfId="1" applyNumberFormat="1" applyFont="1" applyFill="1" applyBorder="1" applyAlignment="1">
      <alignment vertical="center"/>
    </xf>
    <xf numFmtId="3" fontId="5" fillId="2" borderId="23" xfId="0" applyNumberFormat="1" applyFont="1" applyFill="1" applyBorder="1" applyAlignment="1">
      <alignment horizontal="right" vertical="center"/>
    </xf>
    <xf numFmtId="3" fontId="5" fillId="2" borderId="17" xfId="0" applyNumberFormat="1" applyFont="1" applyFill="1" applyBorder="1" applyAlignment="1">
      <alignment horizontal="right" vertical="center"/>
    </xf>
    <xf numFmtId="3" fontId="12" fillId="2" borderId="23" xfId="0" applyNumberFormat="1" applyFont="1" applyFill="1" applyBorder="1" applyAlignment="1">
      <alignment vertical="center"/>
    </xf>
    <xf numFmtId="3" fontId="12" fillId="2" borderId="17" xfId="0" applyNumberFormat="1" applyFont="1" applyFill="1" applyBorder="1" applyAlignment="1">
      <alignment vertical="center"/>
    </xf>
    <xf numFmtId="165" fontId="0" fillId="2" borderId="23" xfId="1" applyNumberFormat="1" applyFont="1" applyFill="1" applyBorder="1" applyAlignment="1"/>
    <xf numFmtId="165" fontId="0" fillId="2" borderId="17" xfId="1" applyNumberFormat="1" applyFont="1" applyFill="1" applyBorder="1" applyAlignment="1"/>
    <xf numFmtId="0" fontId="5" fillId="2" borderId="0" xfId="0" applyFont="1" applyFill="1" applyAlignment="1">
      <alignment horizontal="center" vertical="center"/>
    </xf>
    <xf numFmtId="0" fontId="14" fillId="2" borderId="2" xfId="0" applyFont="1" applyFill="1" applyBorder="1" applyAlignment="1">
      <alignment horizontal="left" vertical="center"/>
    </xf>
    <xf numFmtId="0" fontId="15" fillId="2" borderId="6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5" fillId="2" borderId="13" xfId="0" applyFont="1" applyFill="1" applyBorder="1" applyAlignment="1">
      <alignment vertical="center"/>
    </xf>
    <xf numFmtId="0" fontId="15" fillId="2" borderId="15" xfId="0" applyFont="1" applyFill="1" applyBorder="1" applyAlignment="1">
      <alignment vertical="center"/>
    </xf>
    <xf numFmtId="0" fontId="15" fillId="2" borderId="19" xfId="0" applyFont="1" applyFill="1" applyBorder="1" applyAlignment="1">
      <alignment horizontal="left" vertical="center"/>
    </xf>
    <xf numFmtId="0" fontId="15" fillId="2" borderId="20" xfId="0" applyFont="1" applyFill="1" applyBorder="1" applyAlignment="1">
      <alignment horizontal="left" vertical="center"/>
    </xf>
    <xf numFmtId="0" fontId="15" fillId="2" borderId="21" xfId="0" applyFont="1" applyFill="1" applyBorder="1" applyAlignment="1">
      <alignment horizontal="left" vertical="center"/>
    </xf>
    <xf numFmtId="0" fontId="17" fillId="2" borderId="2" xfId="0" applyFont="1" applyFill="1" applyBorder="1" applyAlignment="1">
      <alignment horizontal="center"/>
    </xf>
    <xf numFmtId="0" fontId="18" fillId="2" borderId="22" xfId="0" applyFont="1" applyFill="1" applyBorder="1"/>
    <xf numFmtId="0" fontId="10" fillId="3" borderId="23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left"/>
    </xf>
    <xf numFmtId="3" fontId="12" fillId="5" borderId="4" xfId="0" applyNumberFormat="1" applyFont="1" applyFill="1" applyBorder="1" applyAlignment="1">
      <alignment vertical="center"/>
    </xf>
    <xf numFmtId="0" fontId="35" fillId="7" borderId="0" xfId="0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0</xdr:row>
      <xdr:rowOff>9525</xdr:rowOff>
    </xdr:from>
    <xdr:to>
      <xdr:col>4</xdr:col>
      <xdr:colOff>514350</xdr:colOff>
      <xdr:row>2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025" y="9525"/>
          <a:ext cx="297180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95250</xdr:colOff>
      <xdr:row>0</xdr:row>
      <xdr:rowOff>47625</xdr:rowOff>
    </xdr:from>
    <xdr:to>
      <xdr:col>1</xdr:col>
      <xdr:colOff>476250</xdr:colOff>
      <xdr:row>3</xdr:row>
      <xdr:rowOff>28575</xdr:rowOff>
    </xdr:to>
    <xdr:pic>
      <xdr:nvPicPr>
        <xdr:cNvPr id="3" name="Imagen 12" descr="CRA2013ByN RGB PQ 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7625"/>
          <a:ext cx="1800225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0</xdr:row>
      <xdr:rowOff>9525</xdr:rowOff>
    </xdr:from>
    <xdr:to>
      <xdr:col>4</xdr:col>
      <xdr:colOff>142875</xdr:colOff>
      <xdr:row>2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545610F-345A-4AE2-AF5C-B258718AA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9525"/>
          <a:ext cx="251460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95251</xdr:colOff>
      <xdr:row>0</xdr:row>
      <xdr:rowOff>47625</xdr:rowOff>
    </xdr:from>
    <xdr:to>
      <xdr:col>0</xdr:col>
      <xdr:colOff>1371601</xdr:colOff>
      <xdr:row>2</xdr:row>
      <xdr:rowOff>0</xdr:rowOff>
    </xdr:to>
    <xdr:pic>
      <xdr:nvPicPr>
        <xdr:cNvPr id="3" name="Imagen 12" descr="CRA2013ByN RGB PQ jpg">
          <a:extLst>
            <a:ext uri="{FF2B5EF4-FFF2-40B4-BE49-F238E27FC236}">
              <a16:creationId xmlns:a16="http://schemas.microsoft.com/office/drawing/2014/main" id="{173E3F4A-D309-4DCE-A67D-765C70915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47625"/>
          <a:ext cx="127635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0</xdr:row>
      <xdr:rowOff>9525</xdr:rowOff>
    </xdr:from>
    <xdr:to>
      <xdr:col>4</xdr:col>
      <xdr:colOff>142875</xdr:colOff>
      <xdr:row>2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40CAB35-D900-4FD6-BF5B-511505B6B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9525"/>
          <a:ext cx="251460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95251</xdr:colOff>
      <xdr:row>0</xdr:row>
      <xdr:rowOff>47625</xdr:rowOff>
    </xdr:from>
    <xdr:to>
      <xdr:col>0</xdr:col>
      <xdr:colOff>1371601</xdr:colOff>
      <xdr:row>2</xdr:row>
      <xdr:rowOff>0</xdr:rowOff>
    </xdr:to>
    <xdr:pic>
      <xdr:nvPicPr>
        <xdr:cNvPr id="3" name="Imagen 12" descr="CRA2013ByN RGB PQ jpg">
          <a:extLst>
            <a:ext uri="{FF2B5EF4-FFF2-40B4-BE49-F238E27FC236}">
              <a16:creationId xmlns:a16="http://schemas.microsoft.com/office/drawing/2014/main" id="{79CFEE60-8263-4EC1-A20D-5D104CDEC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47625"/>
          <a:ext cx="127635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0</xdr:row>
      <xdr:rowOff>9525</xdr:rowOff>
    </xdr:from>
    <xdr:to>
      <xdr:col>4</xdr:col>
      <xdr:colOff>142875</xdr:colOff>
      <xdr:row>2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E18EC07-E9C9-46D5-B7CF-AB65B0868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9525"/>
          <a:ext cx="251460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95251</xdr:colOff>
      <xdr:row>0</xdr:row>
      <xdr:rowOff>47625</xdr:rowOff>
    </xdr:from>
    <xdr:to>
      <xdr:col>0</xdr:col>
      <xdr:colOff>1371601</xdr:colOff>
      <xdr:row>2</xdr:row>
      <xdr:rowOff>0</xdr:rowOff>
    </xdr:to>
    <xdr:pic>
      <xdr:nvPicPr>
        <xdr:cNvPr id="5" name="Imagen 12" descr="CRA2013ByN RGB PQ jpg">
          <a:extLst>
            <a:ext uri="{FF2B5EF4-FFF2-40B4-BE49-F238E27FC236}">
              <a16:creationId xmlns:a16="http://schemas.microsoft.com/office/drawing/2014/main" id="{2840D4B4-C3C7-4952-825D-6C36FA648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47625"/>
          <a:ext cx="127635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0</xdr:row>
      <xdr:rowOff>9525</xdr:rowOff>
    </xdr:from>
    <xdr:to>
      <xdr:col>4</xdr:col>
      <xdr:colOff>142875</xdr:colOff>
      <xdr:row>2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FB33E6-5C77-4A05-AEF6-DF7453A89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9525"/>
          <a:ext cx="251460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95251</xdr:colOff>
      <xdr:row>0</xdr:row>
      <xdr:rowOff>47625</xdr:rowOff>
    </xdr:from>
    <xdr:to>
      <xdr:col>0</xdr:col>
      <xdr:colOff>1371601</xdr:colOff>
      <xdr:row>2</xdr:row>
      <xdr:rowOff>0</xdr:rowOff>
    </xdr:to>
    <xdr:pic>
      <xdr:nvPicPr>
        <xdr:cNvPr id="3" name="Imagen 12" descr="CRA2013ByN RGB PQ jpg">
          <a:extLst>
            <a:ext uri="{FF2B5EF4-FFF2-40B4-BE49-F238E27FC236}">
              <a16:creationId xmlns:a16="http://schemas.microsoft.com/office/drawing/2014/main" id="{B50598E9-673A-45AA-9051-0EBF57B53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47625"/>
          <a:ext cx="127635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0</xdr:row>
      <xdr:rowOff>9525</xdr:rowOff>
    </xdr:from>
    <xdr:to>
      <xdr:col>4</xdr:col>
      <xdr:colOff>142875</xdr:colOff>
      <xdr:row>2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85911E6-36FB-4611-B408-3A8DFF8E5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9525"/>
          <a:ext cx="251460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95251</xdr:colOff>
      <xdr:row>0</xdr:row>
      <xdr:rowOff>47625</xdr:rowOff>
    </xdr:from>
    <xdr:to>
      <xdr:col>0</xdr:col>
      <xdr:colOff>1371601</xdr:colOff>
      <xdr:row>2</xdr:row>
      <xdr:rowOff>0</xdr:rowOff>
    </xdr:to>
    <xdr:pic>
      <xdr:nvPicPr>
        <xdr:cNvPr id="3" name="Imagen 12" descr="CRA2013ByN RGB PQ jpg">
          <a:extLst>
            <a:ext uri="{FF2B5EF4-FFF2-40B4-BE49-F238E27FC236}">
              <a16:creationId xmlns:a16="http://schemas.microsoft.com/office/drawing/2014/main" id="{B3527C51-DA61-4AC9-9A4A-E9A1991DD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47625"/>
          <a:ext cx="127635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0</xdr:row>
      <xdr:rowOff>9525</xdr:rowOff>
    </xdr:from>
    <xdr:to>
      <xdr:col>4</xdr:col>
      <xdr:colOff>142875</xdr:colOff>
      <xdr:row>2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6F5EE23-058C-44DA-B36E-22519D5E9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9525"/>
          <a:ext cx="251460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95251</xdr:colOff>
      <xdr:row>0</xdr:row>
      <xdr:rowOff>47625</xdr:rowOff>
    </xdr:from>
    <xdr:to>
      <xdr:col>0</xdr:col>
      <xdr:colOff>1371601</xdr:colOff>
      <xdr:row>2</xdr:row>
      <xdr:rowOff>0</xdr:rowOff>
    </xdr:to>
    <xdr:pic>
      <xdr:nvPicPr>
        <xdr:cNvPr id="3" name="Imagen 12" descr="CRA2013ByN RGB PQ jpg">
          <a:extLst>
            <a:ext uri="{FF2B5EF4-FFF2-40B4-BE49-F238E27FC236}">
              <a16:creationId xmlns:a16="http://schemas.microsoft.com/office/drawing/2014/main" id="{6281F2C3-AFA9-48A8-9156-A93F9C1B3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47625"/>
          <a:ext cx="127635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0</xdr:row>
      <xdr:rowOff>9525</xdr:rowOff>
    </xdr:from>
    <xdr:to>
      <xdr:col>4</xdr:col>
      <xdr:colOff>142875</xdr:colOff>
      <xdr:row>2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E9E96F1-D0A6-4312-A558-3ED390E99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9525"/>
          <a:ext cx="251460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95251</xdr:colOff>
      <xdr:row>0</xdr:row>
      <xdr:rowOff>47625</xdr:rowOff>
    </xdr:from>
    <xdr:to>
      <xdr:col>0</xdr:col>
      <xdr:colOff>1371601</xdr:colOff>
      <xdr:row>2</xdr:row>
      <xdr:rowOff>0</xdr:rowOff>
    </xdr:to>
    <xdr:pic>
      <xdr:nvPicPr>
        <xdr:cNvPr id="3" name="Imagen 12" descr="CRA2013ByN RGB PQ jpg">
          <a:extLst>
            <a:ext uri="{FF2B5EF4-FFF2-40B4-BE49-F238E27FC236}">
              <a16:creationId xmlns:a16="http://schemas.microsoft.com/office/drawing/2014/main" id="{F7653AC9-35A7-4122-8C0F-C489C8C24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47625"/>
          <a:ext cx="127635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0</xdr:row>
      <xdr:rowOff>9525</xdr:rowOff>
    </xdr:from>
    <xdr:to>
      <xdr:col>4</xdr:col>
      <xdr:colOff>142875</xdr:colOff>
      <xdr:row>2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99CD7B8-359B-4AD5-B49B-BCC2654D4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9525"/>
          <a:ext cx="251460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95251</xdr:colOff>
      <xdr:row>0</xdr:row>
      <xdr:rowOff>47625</xdr:rowOff>
    </xdr:from>
    <xdr:to>
      <xdr:col>0</xdr:col>
      <xdr:colOff>1371601</xdr:colOff>
      <xdr:row>2</xdr:row>
      <xdr:rowOff>0</xdr:rowOff>
    </xdr:to>
    <xdr:pic>
      <xdr:nvPicPr>
        <xdr:cNvPr id="3" name="Imagen 12" descr="CRA2013ByN RGB PQ jpg">
          <a:extLst>
            <a:ext uri="{FF2B5EF4-FFF2-40B4-BE49-F238E27FC236}">
              <a16:creationId xmlns:a16="http://schemas.microsoft.com/office/drawing/2014/main" id="{F777C63D-E46D-4690-9E06-92644347C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47625"/>
          <a:ext cx="127635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0</xdr:row>
      <xdr:rowOff>9525</xdr:rowOff>
    </xdr:from>
    <xdr:to>
      <xdr:col>4</xdr:col>
      <xdr:colOff>142875</xdr:colOff>
      <xdr:row>2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E4A6DE7-CF3A-4E73-8967-BEC91C711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9525"/>
          <a:ext cx="251460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95251</xdr:colOff>
      <xdr:row>0</xdr:row>
      <xdr:rowOff>47625</xdr:rowOff>
    </xdr:from>
    <xdr:to>
      <xdr:col>0</xdr:col>
      <xdr:colOff>1371601</xdr:colOff>
      <xdr:row>2</xdr:row>
      <xdr:rowOff>0</xdr:rowOff>
    </xdr:to>
    <xdr:pic>
      <xdr:nvPicPr>
        <xdr:cNvPr id="3" name="Imagen 12" descr="CRA2013ByN RGB PQ jpg">
          <a:extLst>
            <a:ext uri="{FF2B5EF4-FFF2-40B4-BE49-F238E27FC236}">
              <a16:creationId xmlns:a16="http://schemas.microsoft.com/office/drawing/2014/main" id="{DF6A0BD3-E160-4D85-8CB1-E36EBC17C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47625"/>
          <a:ext cx="127635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0</xdr:row>
      <xdr:rowOff>9525</xdr:rowOff>
    </xdr:from>
    <xdr:to>
      <xdr:col>4</xdr:col>
      <xdr:colOff>142875</xdr:colOff>
      <xdr:row>2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9F131A7-39F3-416A-ABE1-DBE97195F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9525"/>
          <a:ext cx="251460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95251</xdr:colOff>
      <xdr:row>0</xdr:row>
      <xdr:rowOff>47625</xdr:rowOff>
    </xdr:from>
    <xdr:to>
      <xdr:col>0</xdr:col>
      <xdr:colOff>1371601</xdr:colOff>
      <xdr:row>2</xdr:row>
      <xdr:rowOff>0</xdr:rowOff>
    </xdr:to>
    <xdr:pic>
      <xdr:nvPicPr>
        <xdr:cNvPr id="3" name="Imagen 12" descr="CRA2013ByN RGB PQ jpg">
          <a:extLst>
            <a:ext uri="{FF2B5EF4-FFF2-40B4-BE49-F238E27FC236}">
              <a16:creationId xmlns:a16="http://schemas.microsoft.com/office/drawing/2014/main" id="{F029977F-7634-47C1-9B8F-38FF486A4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47625"/>
          <a:ext cx="127635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0</xdr:row>
      <xdr:rowOff>9525</xdr:rowOff>
    </xdr:from>
    <xdr:to>
      <xdr:col>4</xdr:col>
      <xdr:colOff>142875</xdr:colOff>
      <xdr:row>2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827B498-13CE-4EAA-97E3-C6C8956EE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9525"/>
          <a:ext cx="251460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95251</xdr:colOff>
      <xdr:row>0</xdr:row>
      <xdr:rowOff>47625</xdr:rowOff>
    </xdr:from>
    <xdr:to>
      <xdr:col>0</xdr:col>
      <xdr:colOff>1371601</xdr:colOff>
      <xdr:row>2</xdr:row>
      <xdr:rowOff>0</xdr:rowOff>
    </xdr:to>
    <xdr:pic>
      <xdr:nvPicPr>
        <xdr:cNvPr id="3" name="Imagen 12" descr="CRA2013ByN RGB PQ jpg">
          <a:extLst>
            <a:ext uri="{FF2B5EF4-FFF2-40B4-BE49-F238E27FC236}">
              <a16:creationId xmlns:a16="http://schemas.microsoft.com/office/drawing/2014/main" id="{BF46BC2D-455D-43A9-8E66-CF72DFACA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47625"/>
          <a:ext cx="127635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0</xdr:row>
      <xdr:rowOff>9525</xdr:rowOff>
    </xdr:from>
    <xdr:to>
      <xdr:col>4</xdr:col>
      <xdr:colOff>142875</xdr:colOff>
      <xdr:row>2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CC115F5-3F5F-497D-8E80-19D27EFFC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9525"/>
          <a:ext cx="251460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95251</xdr:colOff>
      <xdr:row>0</xdr:row>
      <xdr:rowOff>47625</xdr:rowOff>
    </xdr:from>
    <xdr:to>
      <xdr:col>0</xdr:col>
      <xdr:colOff>1371601</xdr:colOff>
      <xdr:row>2</xdr:row>
      <xdr:rowOff>0</xdr:rowOff>
    </xdr:to>
    <xdr:pic>
      <xdr:nvPicPr>
        <xdr:cNvPr id="3" name="Imagen 12" descr="CRA2013ByN RGB PQ jpg">
          <a:extLst>
            <a:ext uri="{FF2B5EF4-FFF2-40B4-BE49-F238E27FC236}">
              <a16:creationId xmlns:a16="http://schemas.microsoft.com/office/drawing/2014/main" id="{B207651A-58CD-4621-B9AF-60FA45473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47625"/>
          <a:ext cx="127635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Yeiner Ramirez Tolosa" id="{6F385F95-C2E1-44A1-9437-AF02C9008EE7}" userId="S::yramirez@cra.gov.co::b59e6e93-403b-4118-896c-01fc001148b4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4" dT="2023-07-05T18:53:13.13" personId="{6F385F95-C2E1-44A1-9437-AF02C9008EE7}" id="{1931B537-35DD-4335-A08E-07C219C4683B}">
    <text>VALOR RECALCULADO POR TESORERIA -CRA - RENDIMIENTOS CUN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D14" dT="2023-07-05T18:53:35.85" personId="{6F385F95-C2E1-44A1-9437-AF02C9008EE7}" id="{0757CCBB-C3E7-4C04-A1ED-B52AB619B659}">
    <text>VALOR RECALCULADO POR TESORERI -CRA - RENDIMIENTOS CUN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D14" dT="2023-07-05T18:53:35.85" personId="{6F385F95-C2E1-44A1-9437-AF02C9008EE7}" id="{2D4A4799-D0FB-4FE8-B93E-14AB20E73E96}">
    <text>VALOR RECALCULADO POR TESORERI -CRA - RENDIMIENTOS CUN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D14" dT="2023-07-05T18:53:35.85" personId="{6F385F95-C2E1-44A1-9437-AF02C9008EE7}" id="{D2DD9FF4-3BC9-4745-95B8-B7945DF22971}">
    <text>VALOR RECALCULADO POR TESORERI -CRA - RENDIMIENTOS CUN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D14" dT="2023-07-05T18:53:35.85" personId="{6F385F95-C2E1-44A1-9437-AF02C9008EE7}" id="{6E82CD5F-1883-4ECD-BAC4-2A04EB6DAFE8}">
    <text>VALOR RECALCULADO POR TESORERI -CRA - RENDIMIENTOS CUN</text>
  </threadedComment>
</ThreadedComments>
</file>

<file path=xl/threadedComments/threadedComment6.xml><?xml version="1.0" encoding="utf-8"?>
<ThreadedComments xmlns="http://schemas.microsoft.com/office/spreadsheetml/2018/threadedcomments" xmlns:x="http://schemas.openxmlformats.org/spreadsheetml/2006/main">
  <threadedComment ref="D13" dT="2023-11-20T17:54:46.12" personId="{6F385F95-C2E1-44A1-9437-AF02C9008EE7}" id="{B37744BF-47B6-4839-875F-7FEDE00261D6}">
    <text xml:space="preserve">Se incluye valor de adición de presupuesto 2023, </text>
  </threadedComment>
  <threadedComment ref="D16" dT="2023-07-05T18:53:35.85" personId="{6F385F95-C2E1-44A1-9437-AF02C9008EE7}" id="{0BF189C4-D75D-4EEB-A209-4F700D9DF755}">
    <text>VALOR RECALCULADO POR TESORERI -CRA - RENDIMIENTOS CUN</text>
  </threadedComment>
</ThreadedComments>
</file>

<file path=xl/threadedComments/threadedComment7.xml><?xml version="1.0" encoding="utf-8"?>
<ThreadedComments xmlns="http://schemas.microsoft.com/office/spreadsheetml/2018/threadedcomments" xmlns:x="http://schemas.openxmlformats.org/spreadsheetml/2006/main">
  <threadedComment ref="D13" dT="2023-11-20T17:54:46.12" personId="{6F385F95-C2E1-44A1-9437-AF02C9008EE7}" id="{CD42C4A1-5E2C-41D5-83CB-258CF03470D7}">
    <text xml:space="preserve">Se incluye valor de adición de presupuesto 2023, </text>
  </threadedComment>
  <threadedComment ref="D16" dT="2023-07-05T18:53:35.85" personId="{6F385F95-C2E1-44A1-9437-AF02C9008EE7}" id="{AC0D4B9A-D3E7-437E-BD35-DB1166DFD580}">
    <text>VALOR RECALCULADO POR TESORERI -CRA - RENDIMIENTOS CUN</text>
  </threadedComment>
</ThreadedComment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9.xml"/><Relationship Id="rId4" Type="http://schemas.microsoft.com/office/2017/10/relationships/threadedComment" Target="../threadedComments/threadedComment3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10.xml"/><Relationship Id="rId4" Type="http://schemas.microsoft.com/office/2017/10/relationships/threadedComment" Target="../threadedComments/threadedComment4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11.xml"/><Relationship Id="rId4" Type="http://schemas.microsoft.com/office/2017/10/relationships/threadedComment" Target="../threadedComments/threadedComment5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12.xml"/><Relationship Id="rId4" Type="http://schemas.microsoft.com/office/2017/10/relationships/threadedComment" Target="../threadedComments/threadedComment6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13.xml"/><Relationship Id="rId4" Type="http://schemas.microsoft.com/office/2017/10/relationships/threadedComment" Target="../threadedComments/threadedComment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7.xml"/><Relationship Id="rId4" Type="http://schemas.microsoft.com/office/2017/10/relationships/threadedComment" Target="../threadedComments/threadedComment1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8.xml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C0A0C-C1D9-4CF5-BB2D-29D691399DFC}">
  <dimension ref="E5:H10"/>
  <sheetViews>
    <sheetView workbookViewId="0">
      <selection activeCell="E15" sqref="E15"/>
    </sheetView>
  </sheetViews>
  <sheetFormatPr baseColWidth="10" defaultRowHeight="21" x14ac:dyDescent="0.35"/>
  <cols>
    <col min="1" max="6" width="11.42578125" style="66"/>
    <col min="7" max="7" width="33.140625" style="66" customWidth="1"/>
    <col min="8" max="8" width="26" style="66" customWidth="1"/>
    <col min="9" max="16384" width="11.42578125" style="66"/>
  </cols>
  <sheetData>
    <row r="5" spans="5:8" x14ac:dyDescent="0.35">
      <c r="E5" s="87" t="s">
        <v>35</v>
      </c>
      <c r="F5" s="87"/>
      <c r="G5" s="87"/>
      <c r="H5" s="87"/>
    </row>
    <row r="7" spans="5:8" x14ac:dyDescent="0.35">
      <c r="E7" s="86" t="s">
        <v>36</v>
      </c>
      <c r="F7" s="86"/>
      <c r="G7" s="86"/>
      <c r="H7" s="67" t="s">
        <v>27</v>
      </c>
    </row>
    <row r="8" spans="5:8" x14ac:dyDescent="0.35">
      <c r="E8" s="85" t="s">
        <v>35</v>
      </c>
      <c r="F8" s="85"/>
      <c r="G8" s="85"/>
      <c r="H8" s="80">
        <v>29031653672</v>
      </c>
    </row>
    <row r="9" spans="5:8" x14ac:dyDescent="0.35">
      <c r="E9" s="88" t="s">
        <v>45</v>
      </c>
      <c r="F9" s="88"/>
      <c r="G9" s="88"/>
      <c r="H9" s="82">
        <v>625000000</v>
      </c>
    </row>
    <row r="10" spans="5:8" x14ac:dyDescent="0.35">
      <c r="E10" s="79" t="s">
        <v>42</v>
      </c>
      <c r="F10" s="79"/>
      <c r="G10" s="79"/>
      <c r="H10" s="81">
        <f>H8+H9</f>
        <v>29656653672</v>
      </c>
    </row>
  </sheetData>
  <mergeCells count="4">
    <mergeCell ref="E8:G8"/>
    <mergeCell ref="E7:G7"/>
    <mergeCell ref="E5:H5"/>
    <mergeCell ref="E9:G9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B7F33-A625-47C4-86F1-74AB296A0BEE}">
  <sheetPr>
    <tabColor rgb="FF002060"/>
  </sheetPr>
  <dimension ref="A1:Q33"/>
  <sheetViews>
    <sheetView topLeftCell="A4" workbookViewId="0">
      <selection activeCell="K30" sqref="K30"/>
    </sheetView>
  </sheetViews>
  <sheetFormatPr baseColWidth="10" defaultColWidth="11.42578125" defaultRowHeight="15" x14ac:dyDescent="0.25"/>
  <cols>
    <col min="1" max="1" width="31.7109375" style="2" bestFit="1" customWidth="1"/>
    <col min="2" max="2" width="13.7109375" style="2" customWidth="1"/>
    <col min="3" max="3" width="17" style="2" customWidth="1"/>
    <col min="4" max="4" width="15.140625" style="2" bestFit="1" customWidth="1"/>
    <col min="5" max="5" width="13.7109375" style="2" bestFit="1" customWidth="1"/>
    <col min="6" max="6" width="12.28515625" style="2" bestFit="1" customWidth="1"/>
    <col min="7" max="8" width="11.140625" style="2" bestFit="1" customWidth="1"/>
    <col min="9" max="9" width="14.140625" style="2" bestFit="1" customWidth="1"/>
    <col min="10" max="12" width="12.7109375" style="2" bestFit="1" customWidth="1"/>
    <col min="13" max="13" width="11.140625" style="2" bestFit="1" customWidth="1"/>
    <col min="14" max="16" width="14.140625" style="2" bestFit="1" customWidth="1"/>
    <col min="17" max="16384" width="11.42578125" style="2"/>
  </cols>
  <sheetData>
    <row r="1" spans="1:14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4" x14ac:dyDescent="0.25">
      <c r="A3" s="113" t="s">
        <v>18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23"/>
    </row>
    <row r="4" spans="1:14" ht="15.75" thickBot="1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4" x14ac:dyDescent="0.25">
      <c r="A5" s="90" t="s">
        <v>19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2"/>
    </row>
    <row r="6" spans="1:14" x14ac:dyDescent="0.25">
      <c r="A6" s="24" t="s">
        <v>0</v>
      </c>
      <c r="B6" s="25" t="s">
        <v>1</v>
      </c>
      <c r="C6" s="25" t="s">
        <v>2</v>
      </c>
      <c r="D6" s="25" t="s">
        <v>3</v>
      </c>
      <c r="E6" s="25" t="s">
        <v>4</v>
      </c>
      <c r="F6" s="26" t="s">
        <v>5</v>
      </c>
      <c r="G6" s="26" t="s">
        <v>6</v>
      </c>
      <c r="H6" s="26" t="s">
        <v>7</v>
      </c>
      <c r="I6" s="26" t="s">
        <v>8</v>
      </c>
      <c r="J6" s="26" t="s">
        <v>9</v>
      </c>
      <c r="K6" s="26" t="s">
        <v>10</v>
      </c>
      <c r="L6" s="27" t="s">
        <v>11</v>
      </c>
      <c r="M6" s="27" t="s">
        <v>12</v>
      </c>
    </row>
    <row r="7" spans="1:14" x14ac:dyDescent="0.25">
      <c r="A7" s="28" t="s">
        <v>13</v>
      </c>
      <c r="B7" s="29">
        <v>1353070154</v>
      </c>
      <c r="C7" s="30">
        <v>2442793984.1300001</v>
      </c>
      <c r="D7" s="31">
        <v>105986250.5</v>
      </c>
      <c r="E7" s="31">
        <v>33990012</v>
      </c>
      <c r="F7" s="31">
        <v>71008512.530000001</v>
      </c>
      <c r="G7" s="31">
        <v>90930562</v>
      </c>
      <c r="H7" s="21">
        <v>40861391</v>
      </c>
      <c r="I7" s="31"/>
      <c r="J7" s="31"/>
      <c r="K7" s="31"/>
      <c r="L7" s="31"/>
      <c r="M7" s="32"/>
    </row>
    <row r="8" spans="1:14" x14ac:dyDescent="0.25">
      <c r="A8" s="28" t="s">
        <v>14</v>
      </c>
      <c r="B8" s="33">
        <v>1626137960</v>
      </c>
      <c r="C8" s="30">
        <v>5516345087.5</v>
      </c>
      <c r="D8" s="31">
        <v>218716432</v>
      </c>
      <c r="E8" s="69">
        <v>579832348.89999998</v>
      </c>
      <c r="F8" s="31">
        <v>589797607</v>
      </c>
      <c r="G8" s="31">
        <v>111243289</v>
      </c>
      <c r="H8" s="21">
        <v>382540124</v>
      </c>
      <c r="I8" s="34"/>
      <c r="J8" s="31"/>
      <c r="K8" s="31"/>
      <c r="L8" s="35"/>
      <c r="M8" s="32"/>
    </row>
    <row r="9" spans="1:14" ht="15.75" thickBot="1" x14ac:dyDescent="0.3">
      <c r="A9" s="36" t="s">
        <v>15</v>
      </c>
      <c r="B9" s="37">
        <f>B7+B8</f>
        <v>2979208114</v>
      </c>
      <c r="C9" s="38">
        <f t="shared" ref="C9:G9" si="0">C7+C8</f>
        <v>7959139071.6300001</v>
      </c>
      <c r="D9" s="37">
        <f t="shared" si="0"/>
        <v>324702682.5</v>
      </c>
      <c r="E9" s="38">
        <f t="shared" si="0"/>
        <v>613822360.89999998</v>
      </c>
      <c r="F9" s="37">
        <f t="shared" si="0"/>
        <v>660806119.52999997</v>
      </c>
      <c r="G9" s="37">
        <f t="shared" si="0"/>
        <v>202173851</v>
      </c>
      <c r="H9" s="37">
        <f>H7+H8</f>
        <v>423401515</v>
      </c>
      <c r="I9" s="37">
        <f>I7+I8</f>
        <v>0</v>
      </c>
      <c r="J9" s="37">
        <f>SUM(J7:J8)</f>
        <v>0</v>
      </c>
      <c r="K9" s="37">
        <f>K7+K8</f>
        <v>0</v>
      </c>
      <c r="L9" s="37">
        <f>L7+L8</f>
        <v>0</v>
      </c>
      <c r="M9" s="39">
        <f>M7+M8</f>
        <v>0</v>
      </c>
    </row>
    <row r="10" spans="1:14" x14ac:dyDescent="0.25">
      <c r="A10" s="114" t="s">
        <v>20</v>
      </c>
      <c r="B10" s="114"/>
      <c r="C10" s="40"/>
      <c r="D10" s="40"/>
      <c r="E10" s="40"/>
      <c r="F10" s="40"/>
      <c r="G10" s="40"/>
      <c r="H10" s="40"/>
      <c r="I10" s="41"/>
      <c r="J10" s="40"/>
      <c r="K10" s="40"/>
      <c r="L10" s="5"/>
      <c r="M10" s="40"/>
    </row>
    <row r="11" spans="1:14" ht="15.75" thickBot="1" x14ac:dyDescent="0.3">
      <c r="A11" s="42"/>
      <c r="B11" s="42"/>
      <c r="C11" s="40"/>
      <c r="D11" s="40"/>
      <c r="E11" s="40"/>
      <c r="F11" s="40"/>
      <c r="G11" s="40"/>
      <c r="H11" s="40"/>
      <c r="I11" s="40"/>
      <c r="J11" s="40"/>
      <c r="K11" s="40"/>
      <c r="L11" s="43"/>
      <c r="M11" s="40"/>
    </row>
    <row r="12" spans="1:14" x14ac:dyDescent="0.25">
      <c r="A12" s="115" t="s">
        <v>21</v>
      </c>
      <c r="B12" s="116"/>
      <c r="C12" s="117"/>
      <c r="D12" s="44">
        <v>29031653672</v>
      </c>
      <c r="E12" s="45"/>
      <c r="F12" s="40"/>
      <c r="G12" s="40"/>
      <c r="H12" s="40"/>
      <c r="I12" s="46"/>
      <c r="J12" s="40"/>
      <c r="K12" s="40"/>
      <c r="L12" s="5"/>
      <c r="M12" s="40"/>
    </row>
    <row r="13" spans="1:14" x14ac:dyDescent="0.25">
      <c r="A13" s="118" t="s">
        <v>22</v>
      </c>
      <c r="B13" s="103"/>
      <c r="C13" s="104"/>
      <c r="D13" s="47">
        <v>1568714125</v>
      </c>
      <c r="E13" s="40"/>
      <c r="F13" s="40"/>
      <c r="G13" s="40"/>
      <c r="H13" s="40"/>
      <c r="I13" s="46"/>
      <c r="J13" s="40"/>
      <c r="K13" s="40"/>
      <c r="L13" s="5"/>
    </row>
    <row r="14" spans="1:14" ht="15.75" customHeight="1" x14ac:dyDescent="0.25">
      <c r="A14" s="93" t="s">
        <v>23</v>
      </c>
      <c r="B14" s="94"/>
      <c r="C14" s="95"/>
      <c r="D14" s="71">
        <v>1077354142</v>
      </c>
      <c r="E14" s="49"/>
      <c r="F14" s="40"/>
      <c r="G14" s="40"/>
      <c r="H14" s="40"/>
      <c r="L14" s="5"/>
    </row>
    <row r="15" spans="1:14" ht="15.75" thickBot="1" x14ac:dyDescent="0.3">
      <c r="A15" s="119" t="s">
        <v>24</v>
      </c>
      <c r="B15" s="120"/>
      <c r="C15" s="121"/>
      <c r="D15" s="39">
        <f>D12-D13-D14</f>
        <v>26385585405</v>
      </c>
      <c r="E15" s="40"/>
      <c r="F15" s="40"/>
      <c r="G15" s="40"/>
      <c r="H15" s="40"/>
      <c r="L15" s="5"/>
    </row>
    <row r="16" spans="1:14" x14ac:dyDescent="0.25">
      <c r="A16" s="122"/>
      <c r="B16" s="122"/>
      <c r="C16" s="50"/>
      <c r="D16" s="40"/>
      <c r="E16" s="40"/>
      <c r="F16" s="40"/>
      <c r="G16" s="40"/>
      <c r="H16" s="40"/>
      <c r="L16" s="5"/>
    </row>
    <row r="17" spans="1:17" s="54" customFormat="1" ht="12" x14ac:dyDescent="0.2">
      <c r="A17" s="123" t="s">
        <v>25</v>
      </c>
      <c r="B17" s="123"/>
      <c r="C17" s="123"/>
      <c r="D17" s="123"/>
      <c r="E17" s="123"/>
      <c r="F17" s="123"/>
      <c r="G17" s="51"/>
      <c r="H17" s="51"/>
      <c r="I17" s="52"/>
      <c r="J17" s="51"/>
      <c r="K17" s="51"/>
      <c r="L17" s="53"/>
      <c r="M17" s="51"/>
    </row>
    <row r="18" spans="1:17" x14ac:dyDescent="0.25">
      <c r="A18" s="124" t="s">
        <v>26</v>
      </c>
      <c r="B18" s="125"/>
      <c r="C18" s="126"/>
      <c r="D18" s="124" t="s">
        <v>27</v>
      </c>
      <c r="E18" s="126"/>
      <c r="F18" s="55" t="s">
        <v>28</v>
      </c>
      <c r="I18" s="56"/>
    </row>
    <row r="19" spans="1:17" x14ac:dyDescent="0.25">
      <c r="A19" s="102" t="s">
        <v>29</v>
      </c>
      <c r="B19" s="103"/>
      <c r="C19" s="104"/>
      <c r="D19" s="111">
        <f>D15</f>
        <v>26385585405</v>
      </c>
      <c r="E19" s="112"/>
      <c r="F19" s="57">
        <v>1</v>
      </c>
      <c r="I19" s="56"/>
      <c r="P19" s="58"/>
    </row>
    <row r="20" spans="1:17" x14ac:dyDescent="0.25">
      <c r="A20" s="102" t="s">
        <v>30</v>
      </c>
      <c r="B20" s="103"/>
      <c r="C20" s="104"/>
      <c r="D20" s="105">
        <f>B9+C9+D9+E9+F9+G9+H9+I9+J9+K9+L9+M9-B26</f>
        <v>13163253714.560001</v>
      </c>
      <c r="E20" s="106"/>
      <c r="F20" s="59">
        <f>D20*F19/D19</f>
        <v>0.49888048767967069</v>
      </c>
      <c r="I20" s="56"/>
      <c r="P20" s="58"/>
    </row>
    <row r="21" spans="1:17" ht="15.75" hidden="1" customHeight="1" x14ac:dyDescent="0.25">
      <c r="A21" s="96" t="s">
        <v>31</v>
      </c>
      <c r="B21" s="97"/>
      <c r="C21" s="98"/>
      <c r="D21" s="107">
        <f>D19-D20</f>
        <v>13222331690.439999</v>
      </c>
      <c r="E21" s="108"/>
      <c r="F21" s="60">
        <f>F19-F20</f>
        <v>0.50111951232032936</v>
      </c>
      <c r="I21" s="56"/>
    </row>
    <row r="22" spans="1:17" ht="15.75" hidden="1" customHeight="1" x14ac:dyDescent="0.25">
      <c r="A22" s="102" t="s">
        <v>32</v>
      </c>
      <c r="B22" s="103"/>
      <c r="C22" s="104"/>
      <c r="D22" s="109"/>
      <c r="E22" s="110"/>
      <c r="F22" s="61">
        <f>D22/D19</f>
        <v>0</v>
      </c>
      <c r="I22" s="56"/>
    </row>
    <row r="23" spans="1:17" x14ac:dyDescent="0.25">
      <c r="A23" s="96" t="s">
        <v>33</v>
      </c>
      <c r="B23" s="97"/>
      <c r="C23" s="98"/>
      <c r="D23" s="99">
        <f>D19-D20-D22</f>
        <v>13222331690.439999</v>
      </c>
      <c r="E23" s="100"/>
      <c r="F23" s="60">
        <f>F19-F20-F22</f>
        <v>0.50111951232032936</v>
      </c>
      <c r="I23" s="56"/>
      <c r="P23" s="58"/>
    </row>
    <row r="24" spans="1:17" x14ac:dyDescent="0.25">
      <c r="A24" s="101" t="s">
        <v>20</v>
      </c>
      <c r="B24" s="101"/>
      <c r="E24" s="62"/>
      <c r="H24" s="62"/>
      <c r="I24" s="56"/>
      <c r="P24" s="58"/>
    </row>
    <row r="25" spans="1:17" x14ac:dyDescent="0.25">
      <c r="A25" s="42"/>
      <c r="B25" s="42"/>
      <c r="E25" s="62"/>
      <c r="H25" s="62"/>
      <c r="I25" s="56"/>
      <c r="Q25" s="58"/>
    </row>
    <row r="26" spans="1:17" x14ac:dyDescent="0.25">
      <c r="A26" s="18" t="s">
        <v>34</v>
      </c>
      <c r="B26" s="63"/>
      <c r="E26" s="58"/>
      <c r="Q26" s="58"/>
    </row>
    <row r="27" spans="1:17" x14ac:dyDescent="0.25">
      <c r="D27" s="58"/>
      <c r="I27" s="58"/>
    </row>
    <row r="30" spans="1:17" x14ac:dyDescent="0.25">
      <c r="C30" s="56"/>
    </row>
    <row r="31" spans="1:17" x14ac:dyDescent="0.25">
      <c r="C31" s="58"/>
    </row>
    <row r="32" spans="1:17" x14ac:dyDescent="0.25">
      <c r="C32" s="70"/>
    </row>
    <row r="33" spans="3:3" x14ac:dyDescent="0.25">
      <c r="C33" s="70"/>
    </row>
  </sheetData>
  <mergeCells count="22">
    <mergeCell ref="A23:C23"/>
    <mergeCell ref="D23:E23"/>
    <mergeCell ref="A24:B24"/>
    <mergeCell ref="A20:C20"/>
    <mergeCell ref="D20:E20"/>
    <mergeCell ref="A21:C21"/>
    <mergeCell ref="D21:E21"/>
    <mergeCell ref="A22:C22"/>
    <mergeCell ref="D22:E22"/>
    <mergeCell ref="A19:C19"/>
    <mergeCell ref="D19:E19"/>
    <mergeCell ref="A3:M3"/>
    <mergeCell ref="A5:M5"/>
    <mergeCell ref="A10:B10"/>
    <mergeCell ref="A12:C12"/>
    <mergeCell ref="A13:C13"/>
    <mergeCell ref="A14:C14"/>
    <mergeCell ref="A15:C15"/>
    <mergeCell ref="A16:B16"/>
    <mergeCell ref="A17:F17"/>
    <mergeCell ref="A18:C18"/>
    <mergeCell ref="D18:E18"/>
  </mergeCells>
  <pageMargins left="0.7" right="0.7" top="0.75" bottom="0.75" header="0.3" footer="0.3"/>
  <drawing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44C25-496E-416A-9B87-A734D17DDDB3}">
  <sheetPr>
    <tabColor rgb="FF002060"/>
  </sheetPr>
  <dimension ref="A1:Q33"/>
  <sheetViews>
    <sheetView topLeftCell="A4" workbookViewId="0">
      <selection activeCell="L36" sqref="L36"/>
    </sheetView>
  </sheetViews>
  <sheetFormatPr baseColWidth="10" defaultColWidth="11.42578125" defaultRowHeight="15" x14ac:dyDescent="0.25"/>
  <cols>
    <col min="1" max="1" width="31.7109375" style="2" bestFit="1" customWidth="1"/>
    <col min="2" max="2" width="13.7109375" style="2" customWidth="1"/>
    <col min="3" max="3" width="17" style="2" customWidth="1"/>
    <col min="4" max="4" width="15.140625" style="2" bestFit="1" customWidth="1"/>
    <col min="5" max="5" width="13.7109375" style="2" bestFit="1" customWidth="1"/>
    <col min="6" max="6" width="12.28515625" style="2" bestFit="1" customWidth="1"/>
    <col min="7" max="8" width="11.140625" style="2" bestFit="1" customWidth="1"/>
    <col min="9" max="9" width="15.140625" style="2" bestFit="1" customWidth="1"/>
    <col min="10" max="12" width="12.7109375" style="2" bestFit="1" customWidth="1"/>
    <col min="13" max="13" width="11.140625" style="2" bestFit="1" customWidth="1"/>
    <col min="14" max="16" width="14.140625" style="2" bestFit="1" customWidth="1"/>
    <col min="17" max="16384" width="11.42578125" style="2"/>
  </cols>
  <sheetData>
    <row r="1" spans="1:14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4" x14ac:dyDescent="0.25">
      <c r="A3" s="113" t="s">
        <v>18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23"/>
    </row>
    <row r="4" spans="1:14" ht="15.75" thickBot="1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4" x14ac:dyDescent="0.25">
      <c r="A5" s="90" t="s">
        <v>19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2"/>
    </row>
    <row r="6" spans="1:14" x14ac:dyDescent="0.25">
      <c r="A6" s="24" t="s">
        <v>0</v>
      </c>
      <c r="B6" s="25" t="s">
        <v>1</v>
      </c>
      <c r="C6" s="25" t="s">
        <v>2</v>
      </c>
      <c r="D6" s="25" t="s">
        <v>3</v>
      </c>
      <c r="E6" s="25" t="s">
        <v>4</v>
      </c>
      <c r="F6" s="26" t="s">
        <v>5</v>
      </c>
      <c r="G6" s="26" t="s">
        <v>6</v>
      </c>
      <c r="H6" s="26" t="s">
        <v>7</v>
      </c>
      <c r="I6" s="26" t="s">
        <v>8</v>
      </c>
      <c r="J6" s="26" t="s">
        <v>9</v>
      </c>
      <c r="K6" s="26" t="s">
        <v>10</v>
      </c>
      <c r="L6" s="27" t="s">
        <v>11</v>
      </c>
      <c r="M6" s="27" t="s">
        <v>12</v>
      </c>
    </row>
    <row r="7" spans="1:14" x14ac:dyDescent="0.25">
      <c r="A7" s="28" t="s">
        <v>13</v>
      </c>
      <c r="B7" s="29">
        <v>1353070154</v>
      </c>
      <c r="C7" s="30">
        <v>2442793984.1300001</v>
      </c>
      <c r="D7" s="31">
        <v>105986250.5</v>
      </c>
      <c r="E7" s="31">
        <v>33990012</v>
      </c>
      <c r="F7" s="31">
        <v>71008512.530000001</v>
      </c>
      <c r="G7" s="31">
        <v>90930562</v>
      </c>
      <c r="H7" s="21">
        <v>40861391</v>
      </c>
      <c r="I7" s="21">
        <v>43493622</v>
      </c>
      <c r="J7" s="31"/>
      <c r="K7" s="31"/>
      <c r="L7" s="31"/>
      <c r="M7" s="32"/>
    </row>
    <row r="8" spans="1:14" x14ac:dyDescent="0.25">
      <c r="A8" s="28" t="s">
        <v>14</v>
      </c>
      <c r="B8" s="33">
        <v>1626137960</v>
      </c>
      <c r="C8" s="30">
        <v>5516345087.5</v>
      </c>
      <c r="D8" s="31">
        <v>218716432</v>
      </c>
      <c r="E8" s="69">
        <v>579832348.89999998</v>
      </c>
      <c r="F8" s="31">
        <v>589797607</v>
      </c>
      <c r="G8" s="31">
        <v>111243289</v>
      </c>
      <c r="H8" s="21">
        <v>382540124</v>
      </c>
      <c r="I8" s="21">
        <v>206418038</v>
      </c>
      <c r="J8" s="31"/>
      <c r="K8" s="31"/>
      <c r="L8" s="35"/>
      <c r="M8" s="32"/>
    </row>
    <row r="9" spans="1:14" ht="15.75" thickBot="1" x14ac:dyDescent="0.3">
      <c r="A9" s="36" t="s">
        <v>15</v>
      </c>
      <c r="B9" s="37">
        <f>B7+B8</f>
        <v>2979208114</v>
      </c>
      <c r="C9" s="38">
        <f t="shared" ref="C9:G9" si="0">C7+C8</f>
        <v>7959139071.6300001</v>
      </c>
      <c r="D9" s="37">
        <f t="shared" si="0"/>
        <v>324702682.5</v>
      </c>
      <c r="E9" s="38">
        <f t="shared" si="0"/>
        <v>613822360.89999998</v>
      </c>
      <c r="F9" s="37">
        <f t="shared" si="0"/>
        <v>660806119.52999997</v>
      </c>
      <c r="G9" s="37">
        <f t="shared" si="0"/>
        <v>202173851</v>
      </c>
      <c r="H9" s="37">
        <f>H7+H8</f>
        <v>423401515</v>
      </c>
      <c r="I9" s="37">
        <f>I7+I8</f>
        <v>249911660</v>
      </c>
      <c r="J9" s="37">
        <f>SUM(J7:J8)</f>
        <v>0</v>
      </c>
      <c r="K9" s="37">
        <f>K7+K8</f>
        <v>0</v>
      </c>
      <c r="L9" s="37">
        <f>L7+L8</f>
        <v>0</v>
      </c>
      <c r="M9" s="39">
        <f>M7+M8</f>
        <v>0</v>
      </c>
    </row>
    <row r="10" spans="1:14" x14ac:dyDescent="0.25">
      <c r="A10" s="114" t="s">
        <v>20</v>
      </c>
      <c r="B10" s="114"/>
      <c r="C10" s="40"/>
      <c r="D10" s="40"/>
      <c r="E10" s="40"/>
      <c r="F10" s="40"/>
      <c r="G10" s="40"/>
      <c r="H10" s="40"/>
      <c r="I10" s="41"/>
      <c r="J10" s="40"/>
      <c r="K10" s="40"/>
      <c r="L10" s="5"/>
      <c r="M10" s="40"/>
    </row>
    <row r="11" spans="1:14" ht="15.75" thickBot="1" x14ac:dyDescent="0.3">
      <c r="A11" s="42"/>
      <c r="B11" s="42"/>
      <c r="C11" s="40"/>
      <c r="D11" s="40"/>
      <c r="E11" s="40"/>
      <c r="F11" s="40"/>
      <c r="G11" s="40"/>
      <c r="H11" s="40"/>
      <c r="I11" s="40"/>
      <c r="J11" s="40"/>
      <c r="K11" s="40"/>
      <c r="L11" s="43"/>
      <c r="M11" s="40"/>
    </row>
    <row r="12" spans="1:14" x14ac:dyDescent="0.25">
      <c r="A12" s="115" t="s">
        <v>21</v>
      </c>
      <c r="B12" s="116"/>
      <c r="C12" s="117"/>
      <c r="D12" s="44">
        <v>29031653672</v>
      </c>
      <c r="E12" s="45"/>
      <c r="F12" s="40"/>
      <c r="G12" s="40"/>
      <c r="H12" s="40"/>
      <c r="I12" s="46"/>
      <c r="J12" s="40"/>
      <c r="K12" s="40"/>
      <c r="L12" s="5"/>
      <c r="M12" s="40"/>
    </row>
    <row r="13" spans="1:14" x14ac:dyDescent="0.25">
      <c r="A13" s="118" t="s">
        <v>22</v>
      </c>
      <c r="B13" s="103"/>
      <c r="C13" s="104"/>
      <c r="D13" s="47">
        <v>1568714125</v>
      </c>
      <c r="E13" s="40"/>
      <c r="F13" s="40"/>
      <c r="G13" s="40"/>
      <c r="H13" s="40"/>
      <c r="I13" s="46"/>
      <c r="J13" s="40"/>
      <c r="K13" s="40"/>
      <c r="L13" s="5"/>
    </row>
    <row r="14" spans="1:14" ht="15.75" customHeight="1" x14ac:dyDescent="0.25">
      <c r="A14" s="93" t="s">
        <v>23</v>
      </c>
      <c r="B14" s="94"/>
      <c r="C14" s="95"/>
      <c r="D14" s="71">
        <v>1077354142</v>
      </c>
      <c r="E14" s="49"/>
      <c r="F14" s="40"/>
      <c r="G14" s="40"/>
      <c r="H14" s="40"/>
      <c r="L14" s="5"/>
    </row>
    <row r="15" spans="1:14" ht="15.75" thickBot="1" x14ac:dyDescent="0.3">
      <c r="A15" s="119" t="s">
        <v>24</v>
      </c>
      <c r="B15" s="120"/>
      <c r="C15" s="121"/>
      <c r="D15" s="39">
        <f>D12-D13-D14</f>
        <v>26385585405</v>
      </c>
      <c r="E15" s="40"/>
      <c r="F15" s="40"/>
      <c r="G15" s="40"/>
      <c r="H15" s="40"/>
      <c r="I15" s="58"/>
      <c r="L15" s="5"/>
    </row>
    <row r="16" spans="1:14" x14ac:dyDescent="0.25">
      <c r="A16" s="122"/>
      <c r="B16" s="122"/>
      <c r="C16" s="50"/>
      <c r="D16" s="40"/>
      <c r="E16" s="40"/>
      <c r="F16" s="40"/>
      <c r="G16" s="40"/>
      <c r="H16" s="40"/>
      <c r="L16" s="5"/>
    </row>
    <row r="17" spans="1:17" s="54" customFormat="1" ht="12" x14ac:dyDescent="0.2">
      <c r="A17" s="123" t="s">
        <v>25</v>
      </c>
      <c r="B17" s="123"/>
      <c r="C17" s="123"/>
      <c r="D17" s="123"/>
      <c r="E17" s="123"/>
      <c r="F17" s="123"/>
      <c r="G17" s="51"/>
      <c r="H17" s="51"/>
      <c r="I17" s="52"/>
      <c r="J17" s="51"/>
      <c r="K17" s="51"/>
      <c r="L17" s="53"/>
      <c r="M17" s="51"/>
    </row>
    <row r="18" spans="1:17" x14ac:dyDescent="0.25">
      <c r="A18" s="124" t="s">
        <v>26</v>
      </c>
      <c r="B18" s="125"/>
      <c r="C18" s="126"/>
      <c r="D18" s="124" t="s">
        <v>27</v>
      </c>
      <c r="E18" s="126"/>
      <c r="F18" s="55" t="s">
        <v>28</v>
      </c>
      <c r="I18" s="56"/>
    </row>
    <row r="19" spans="1:17" x14ac:dyDescent="0.25">
      <c r="A19" s="102" t="s">
        <v>29</v>
      </c>
      <c r="B19" s="103"/>
      <c r="C19" s="104"/>
      <c r="D19" s="111">
        <f>D15</f>
        <v>26385585405</v>
      </c>
      <c r="E19" s="112"/>
      <c r="F19" s="57">
        <v>1</v>
      </c>
      <c r="I19" s="56"/>
      <c r="P19" s="58"/>
    </row>
    <row r="20" spans="1:17" x14ac:dyDescent="0.25">
      <c r="A20" s="102" t="s">
        <v>30</v>
      </c>
      <c r="B20" s="103"/>
      <c r="C20" s="104"/>
      <c r="D20" s="105">
        <f>B9+C9+D9+E9+F9+G9+H9+I9+J9+K9+L9+M9-B26</f>
        <v>13413165374.560001</v>
      </c>
      <c r="E20" s="106"/>
      <c r="F20" s="59">
        <f>D20*F19/D19</f>
        <v>0.50835200995837071</v>
      </c>
      <c r="I20" s="56"/>
      <c r="P20" s="58"/>
    </row>
    <row r="21" spans="1:17" ht="15.75" hidden="1" customHeight="1" x14ac:dyDescent="0.25">
      <c r="A21" s="96" t="s">
        <v>31</v>
      </c>
      <c r="B21" s="97"/>
      <c r="C21" s="98"/>
      <c r="D21" s="107">
        <f>D19-D20</f>
        <v>12972420030.439999</v>
      </c>
      <c r="E21" s="108"/>
      <c r="F21" s="60">
        <f>F19-F20</f>
        <v>0.49164799004162929</v>
      </c>
      <c r="I21" s="56"/>
    </row>
    <row r="22" spans="1:17" ht="15.75" hidden="1" customHeight="1" x14ac:dyDescent="0.25">
      <c r="A22" s="102" t="s">
        <v>32</v>
      </c>
      <c r="B22" s="103"/>
      <c r="C22" s="104"/>
      <c r="D22" s="109"/>
      <c r="E22" s="110"/>
      <c r="F22" s="61">
        <f>D22/D19</f>
        <v>0</v>
      </c>
      <c r="I22" s="56"/>
    </row>
    <row r="23" spans="1:17" x14ac:dyDescent="0.25">
      <c r="A23" s="96" t="s">
        <v>33</v>
      </c>
      <c r="B23" s="97"/>
      <c r="C23" s="98"/>
      <c r="D23" s="99">
        <f>D19-D20-D22</f>
        <v>12972420030.439999</v>
      </c>
      <c r="E23" s="100"/>
      <c r="F23" s="60">
        <f>F19-F20-F22</f>
        <v>0.49164799004162929</v>
      </c>
      <c r="I23" s="56"/>
      <c r="P23" s="58"/>
    </row>
    <row r="24" spans="1:17" x14ac:dyDescent="0.25">
      <c r="A24" s="101" t="s">
        <v>20</v>
      </c>
      <c r="B24" s="101"/>
      <c r="E24" s="62"/>
      <c r="H24" s="62"/>
      <c r="I24" s="56"/>
      <c r="P24" s="58"/>
    </row>
    <row r="25" spans="1:17" x14ac:dyDescent="0.25">
      <c r="A25" s="42"/>
      <c r="B25" s="42"/>
      <c r="E25" s="62"/>
      <c r="H25" s="62"/>
      <c r="I25" s="56"/>
      <c r="Q25" s="58"/>
    </row>
    <row r="26" spans="1:17" x14ac:dyDescent="0.25">
      <c r="A26" s="18" t="s">
        <v>34</v>
      </c>
      <c r="B26" s="63"/>
      <c r="E26" s="58"/>
      <c r="Q26" s="58"/>
    </row>
    <row r="27" spans="1:17" x14ac:dyDescent="0.25">
      <c r="D27" s="58"/>
      <c r="I27" s="58"/>
    </row>
    <row r="30" spans="1:17" x14ac:dyDescent="0.25">
      <c r="C30" s="56"/>
    </row>
    <row r="31" spans="1:17" x14ac:dyDescent="0.25">
      <c r="C31" s="58"/>
    </row>
    <row r="32" spans="1:17" x14ac:dyDescent="0.25">
      <c r="C32" s="70"/>
    </row>
    <row r="33" spans="3:3" x14ac:dyDescent="0.25">
      <c r="C33" s="70"/>
    </row>
  </sheetData>
  <mergeCells count="22">
    <mergeCell ref="A23:C23"/>
    <mergeCell ref="D23:E23"/>
    <mergeCell ref="A24:B24"/>
    <mergeCell ref="A20:C20"/>
    <mergeCell ref="D20:E20"/>
    <mergeCell ref="A21:C21"/>
    <mergeCell ref="D21:E21"/>
    <mergeCell ref="A22:C22"/>
    <mergeCell ref="D22:E22"/>
    <mergeCell ref="A19:C19"/>
    <mergeCell ref="D19:E19"/>
    <mergeCell ref="A3:M3"/>
    <mergeCell ref="A5:M5"/>
    <mergeCell ref="A10:B10"/>
    <mergeCell ref="A12:C12"/>
    <mergeCell ref="A13:C13"/>
    <mergeCell ref="A14:C14"/>
    <mergeCell ref="A15:C15"/>
    <mergeCell ref="A16:B16"/>
    <mergeCell ref="A17:F17"/>
    <mergeCell ref="A18:C18"/>
    <mergeCell ref="D18:E18"/>
  </mergeCells>
  <pageMargins left="0.7" right="0.7" top="0.75" bottom="0.75" header="0.3" footer="0.3"/>
  <drawing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D9407-EFA5-4839-BA0F-B8E2F3B4D50B}">
  <sheetPr>
    <tabColor rgb="FF002060"/>
  </sheetPr>
  <dimension ref="A1:Q33"/>
  <sheetViews>
    <sheetView workbookViewId="0">
      <selection activeCell="I19" sqref="I19"/>
    </sheetView>
  </sheetViews>
  <sheetFormatPr baseColWidth="10" defaultColWidth="11.42578125" defaultRowHeight="15" x14ac:dyDescent="0.25"/>
  <cols>
    <col min="1" max="1" width="31.7109375" style="2" bestFit="1" customWidth="1"/>
    <col min="2" max="2" width="13.7109375" style="2" customWidth="1"/>
    <col min="3" max="3" width="17" style="2" customWidth="1"/>
    <col min="4" max="4" width="15.140625" style="2" bestFit="1" customWidth="1"/>
    <col min="5" max="5" width="13.7109375" style="2" bestFit="1" customWidth="1"/>
    <col min="6" max="6" width="12.28515625" style="2" bestFit="1" customWidth="1"/>
    <col min="7" max="8" width="11.140625" style="2" bestFit="1" customWidth="1"/>
    <col min="9" max="9" width="15.140625" style="2" bestFit="1" customWidth="1"/>
    <col min="10" max="12" width="12.7109375" style="2" bestFit="1" customWidth="1"/>
    <col min="13" max="13" width="11.140625" style="2" bestFit="1" customWidth="1"/>
    <col min="14" max="16" width="14.140625" style="2" bestFit="1" customWidth="1"/>
    <col min="17" max="16384" width="11.42578125" style="2"/>
  </cols>
  <sheetData>
    <row r="1" spans="1:14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4" x14ac:dyDescent="0.25">
      <c r="A3" s="113" t="s">
        <v>18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23"/>
    </row>
    <row r="4" spans="1:14" ht="15.75" thickBot="1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4" x14ac:dyDescent="0.25">
      <c r="A5" s="90" t="s">
        <v>19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2"/>
    </row>
    <row r="6" spans="1:14" x14ac:dyDescent="0.25">
      <c r="A6" s="24" t="s">
        <v>0</v>
      </c>
      <c r="B6" s="25" t="s">
        <v>1</v>
      </c>
      <c r="C6" s="25" t="s">
        <v>2</v>
      </c>
      <c r="D6" s="25" t="s">
        <v>3</v>
      </c>
      <c r="E6" s="25" t="s">
        <v>4</v>
      </c>
      <c r="F6" s="26" t="s">
        <v>5</v>
      </c>
      <c r="G6" s="26" t="s">
        <v>6</v>
      </c>
      <c r="H6" s="26" t="s">
        <v>7</v>
      </c>
      <c r="I6" s="26" t="s">
        <v>8</v>
      </c>
      <c r="J6" s="26" t="s">
        <v>9</v>
      </c>
      <c r="K6" s="26" t="s">
        <v>10</v>
      </c>
      <c r="L6" s="27" t="s">
        <v>11</v>
      </c>
      <c r="M6" s="27" t="s">
        <v>12</v>
      </c>
    </row>
    <row r="7" spans="1:14" x14ac:dyDescent="0.25">
      <c r="A7" s="28" t="s">
        <v>13</v>
      </c>
      <c r="B7" s="29">
        <v>1353070154</v>
      </c>
      <c r="C7" s="30">
        <v>2442793984.1300001</v>
      </c>
      <c r="D7" s="31">
        <v>105986250.5</v>
      </c>
      <c r="E7" s="31">
        <v>33990012</v>
      </c>
      <c r="F7" s="31">
        <v>71008512.530000001</v>
      </c>
      <c r="G7" s="31">
        <v>90930562</v>
      </c>
      <c r="H7" s="21">
        <v>40861391</v>
      </c>
      <c r="I7" s="21">
        <v>43493622</v>
      </c>
      <c r="J7" s="21">
        <v>791685056</v>
      </c>
      <c r="K7" s="31"/>
      <c r="L7" s="31"/>
      <c r="M7" s="32"/>
    </row>
    <row r="8" spans="1:14" x14ac:dyDescent="0.25">
      <c r="A8" s="28" t="s">
        <v>14</v>
      </c>
      <c r="B8" s="33">
        <v>1626137960</v>
      </c>
      <c r="C8" s="30">
        <v>5516345087.5</v>
      </c>
      <c r="D8" s="31">
        <v>218716432</v>
      </c>
      <c r="E8" s="69">
        <v>579832348.89999998</v>
      </c>
      <c r="F8" s="31">
        <v>589797607</v>
      </c>
      <c r="G8" s="31">
        <v>111243289</v>
      </c>
      <c r="H8" s="21">
        <v>382540124</v>
      </c>
      <c r="I8" s="21">
        <v>206418038</v>
      </c>
      <c r="J8" s="21">
        <v>3670000072</v>
      </c>
      <c r="K8" s="31"/>
      <c r="L8" s="35"/>
      <c r="M8" s="32"/>
    </row>
    <row r="9" spans="1:14" ht="15.75" thickBot="1" x14ac:dyDescent="0.3">
      <c r="A9" s="36" t="s">
        <v>15</v>
      </c>
      <c r="B9" s="37">
        <f>B7+B8</f>
        <v>2979208114</v>
      </c>
      <c r="C9" s="38">
        <f t="shared" ref="C9:G9" si="0">C7+C8</f>
        <v>7959139071.6300001</v>
      </c>
      <c r="D9" s="37">
        <f t="shared" si="0"/>
        <v>324702682.5</v>
      </c>
      <c r="E9" s="38">
        <f t="shared" si="0"/>
        <v>613822360.89999998</v>
      </c>
      <c r="F9" s="37">
        <f t="shared" si="0"/>
        <v>660806119.52999997</v>
      </c>
      <c r="G9" s="37">
        <f t="shared" si="0"/>
        <v>202173851</v>
      </c>
      <c r="H9" s="37">
        <f>H7+H8</f>
        <v>423401515</v>
      </c>
      <c r="I9" s="37">
        <f>I7+I8</f>
        <v>249911660</v>
      </c>
      <c r="J9" s="37">
        <f>SUM(J7:J8)</f>
        <v>4461685128</v>
      </c>
      <c r="K9" s="37">
        <f>K7+K8</f>
        <v>0</v>
      </c>
      <c r="L9" s="37">
        <f>L7+L8</f>
        <v>0</v>
      </c>
      <c r="M9" s="39">
        <f>M7+M8</f>
        <v>0</v>
      </c>
    </row>
    <row r="10" spans="1:14" x14ac:dyDescent="0.25">
      <c r="A10" s="114" t="s">
        <v>20</v>
      </c>
      <c r="B10" s="114"/>
      <c r="C10" s="40"/>
      <c r="D10" s="40"/>
      <c r="E10" s="40"/>
      <c r="F10" s="40"/>
      <c r="G10" s="40"/>
      <c r="H10" s="40"/>
      <c r="I10" s="41"/>
      <c r="J10" s="40"/>
      <c r="K10" s="40"/>
      <c r="L10" s="5"/>
      <c r="M10" s="40"/>
    </row>
    <row r="11" spans="1:14" ht="15.75" thickBot="1" x14ac:dyDescent="0.3">
      <c r="A11" s="42"/>
      <c r="B11" s="42"/>
      <c r="C11" s="40"/>
      <c r="D11" s="40"/>
      <c r="E11" s="40"/>
      <c r="F11" s="40"/>
      <c r="G11" s="40"/>
      <c r="H11" s="40"/>
      <c r="I11" s="40"/>
      <c r="J11" s="40"/>
      <c r="K11" s="40"/>
      <c r="L11" s="43"/>
      <c r="M11" s="40"/>
    </row>
    <row r="12" spans="1:14" x14ac:dyDescent="0.25">
      <c r="A12" s="115" t="s">
        <v>21</v>
      </c>
      <c r="B12" s="116"/>
      <c r="C12" s="117"/>
      <c r="D12" s="44">
        <v>29031653672</v>
      </c>
      <c r="E12" s="45"/>
      <c r="F12" s="40"/>
      <c r="G12" s="40"/>
      <c r="H12" s="40"/>
      <c r="I12" s="46"/>
      <c r="J12" s="40"/>
      <c r="K12" s="40"/>
      <c r="L12" s="5"/>
      <c r="M12" s="40"/>
    </row>
    <row r="13" spans="1:14" x14ac:dyDescent="0.25">
      <c r="A13" s="118" t="s">
        <v>22</v>
      </c>
      <c r="B13" s="103"/>
      <c r="C13" s="104"/>
      <c r="D13" s="47">
        <v>1568714125</v>
      </c>
      <c r="E13" s="40"/>
      <c r="F13" s="40"/>
      <c r="G13" s="40"/>
      <c r="H13" s="40"/>
      <c r="I13" s="46"/>
      <c r="J13" s="40"/>
      <c r="K13" s="40"/>
      <c r="L13" s="5"/>
    </row>
    <row r="14" spans="1:14" ht="15.75" customHeight="1" x14ac:dyDescent="0.25">
      <c r="A14" s="93" t="s">
        <v>23</v>
      </c>
      <c r="B14" s="94"/>
      <c r="C14" s="95"/>
      <c r="D14" s="71">
        <v>1077354142</v>
      </c>
      <c r="E14" s="49"/>
      <c r="F14" s="40"/>
      <c r="G14" s="40"/>
      <c r="H14" s="40"/>
      <c r="L14" s="5"/>
    </row>
    <row r="15" spans="1:14" ht="15.75" thickBot="1" x14ac:dyDescent="0.3">
      <c r="A15" s="119" t="s">
        <v>24</v>
      </c>
      <c r="B15" s="120"/>
      <c r="C15" s="121"/>
      <c r="D15" s="39">
        <f>D12-D13-D14</f>
        <v>26385585405</v>
      </c>
      <c r="E15" s="40"/>
      <c r="F15" s="40"/>
      <c r="G15" s="40"/>
      <c r="H15" s="40"/>
      <c r="I15" s="58"/>
      <c r="L15" s="5"/>
    </row>
    <row r="16" spans="1:14" x14ac:dyDescent="0.25">
      <c r="A16" s="122"/>
      <c r="B16" s="122"/>
      <c r="C16" s="50"/>
      <c r="D16" s="40"/>
      <c r="E16" s="40"/>
      <c r="F16" s="40"/>
      <c r="G16" s="40"/>
      <c r="H16" s="40"/>
      <c r="L16" s="5"/>
    </row>
    <row r="17" spans="1:17" s="54" customFormat="1" ht="12" x14ac:dyDescent="0.2">
      <c r="A17" s="123" t="s">
        <v>25</v>
      </c>
      <c r="B17" s="123"/>
      <c r="C17" s="123"/>
      <c r="D17" s="123"/>
      <c r="E17" s="123"/>
      <c r="F17" s="123"/>
      <c r="G17" s="51"/>
      <c r="H17" s="51"/>
      <c r="I17" s="52"/>
      <c r="J17" s="51"/>
      <c r="K17" s="51"/>
      <c r="L17" s="53"/>
      <c r="M17" s="51"/>
    </row>
    <row r="18" spans="1:17" x14ac:dyDescent="0.25">
      <c r="A18" s="124" t="s">
        <v>26</v>
      </c>
      <c r="B18" s="125"/>
      <c r="C18" s="126"/>
      <c r="D18" s="124" t="s">
        <v>27</v>
      </c>
      <c r="E18" s="126"/>
      <c r="F18" s="55" t="s">
        <v>28</v>
      </c>
      <c r="I18" s="56"/>
    </row>
    <row r="19" spans="1:17" x14ac:dyDescent="0.25">
      <c r="A19" s="102" t="s">
        <v>29</v>
      </c>
      <c r="B19" s="103"/>
      <c r="C19" s="104"/>
      <c r="D19" s="111">
        <f>D15</f>
        <v>26385585405</v>
      </c>
      <c r="E19" s="112"/>
      <c r="F19" s="57">
        <v>1</v>
      </c>
      <c r="I19" s="56"/>
      <c r="P19" s="58"/>
    </row>
    <row r="20" spans="1:17" x14ac:dyDescent="0.25">
      <c r="A20" s="102" t="s">
        <v>30</v>
      </c>
      <c r="B20" s="103"/>
      <c r="C20" s="104"/>
      <c r="D20" s="105">
        <f>B9+C9+D9+E9+F9+G9+H9+I9+J9+K9+L9+M9-B26</f>
        <v>17874850502.560001</v>
      </c>
      <c r="E20" s="106"/>
      <c r="F20" s="59">
        <f>D20*F19/D19</f>
        <v>0.67744756192419986</v>
      </c>
      <c r="I20" s="56"/>
      <c r="P20" s="58"/>
    </row>
    <row r="21" spans="1:17" ht="15.75" hidden="1" customHeight="1" x14ac:dyDescent="0.25">
      <c r="A21" s="96" t="s">
        <v>31</v>
      </c>
      <c r="B21" s="97"/>
      <c r="C21" s="98"/>
      <c r="D21" s="107">
        <f>D19-D20</f>
        <v>8510734902.4399986</v>
      </c>
      <c r="E21" s="108"/>
      <c r="F21" s="60">
        <f>F19-F20</f>
        <v>0.32255243807580014</v>
      </c>
      <c r="I21" s="56"/>
    </row>
    <row r="22" spans="1:17" ht="15.75" hidden="1" customHeight="1" x14ac:dyDescent="0.25">
      <c r="A22" s="102" t="s">
        <v>32</v>
      </c>
      <c r="B22" s="103"/>
      <c r="C22" s="104"/>
      <c r="D22" s="109"/>
      <c r="E22" s="110"/>
      <c r="F22" s="61">
        <f>D22/D19</f>
        <v>0</v>
      </c>
      <c r="I22" s="56"/>
    </row>
    <row r="23" spans="1:17" x14ac:dyDescent="0.25">
      <c r="A23" s="96" t="s">
        <v>33</v>
      </c>
      <c r="B23" s="97"/>
      <c r="C23" s="98"/>
      <c r="D23" s="99">
        <f>D19-D20-D22</f>
        <v>8510734902.4399986</v>
      </c>
      <c r="E23" s="100"/>
      <c r="F23" s="60">
        <f>F19-F20-F22</f>
        <v>0.32255243807580014</v>
      </c>
      <c r="I23" s="56"/>
      <c r="P23" s="58"/>
    </row>
    <row r="24" spans="1:17" x14ac:dyDescent="0.25">
      <c r="A24" s="101" t="s">
        <v>20</v>
      </c>
      <c r="B24" s="101"/>
      <c r="E24" s="62"/>
      <c r="H24" s="62"/>
      <c r="I24" s="56"/>
      <c r="P24" s="58"/>
    </row>
    <row r="25" spans="1:17" x14ac:dyDescent="0.25">
      <c r="A25" s="42"/>
      <c r="B25" s="42"/>
      <c r="E25" s="62"/>
      <c r="H25" s="62"/>
      <c r="I25" s="56"/>
      <c r="Q25" s="58"/>
    </row>
    <row r="26" spans="1:17" x14ac:dyDescent="0.25">
      <c r="A26" s="18" t="s">
        <v>34</v>
      </c>
      <c r="B26" s="63"/>
      <c r="E26" s="58"/>
      <c r="Q26" s="58"/>
    </row>
    <row r="27" spans="1:17" x14ac:dyDescent="0.25">
      <c r="D27" s="58"/>
      <c r="I27" s="58"/>
    </row>
    <row r="30" spans="1:17" x14ac:dyDescent="0.25">
      <c r="C30" s="56"/>
    </row>
    <row r="31" spans="1:17" x14ac:dyDescent="0.25">
      <c r="C31" s="58"/>
    </row>
    <row r="32" spans="1:17" x14ac:dyDescent="0.25">
      <c r="C32" s="70"/>
    </row>
    <row r="33" spans="3:3" x14ac:dyDescent="0.25">
      <c r="C33" s="70"/>
    </row>
  </sheetData>
  <mergeCells count="22">
    <mergeCell ref="A23:C23"/>
    <mergeCell ref="D23:E23"/>
    <mergeCell ref="A24:B24"/>
    <mergeCell ref="A20:C20"/>
    <mergeCell ref="D20:E20"/>
    <mergeCell ref="A21:C21"/>
    <mergeCell ref="D21:E21"/>
    <mergeCell ref="A22:C22"/>
    <mergeCell ref="D22:E22"/>
    <mergeCell ref="A19:C19"/>
    <mergeCell ref="D19:E19"/>
    <mergeCell ref="A3:M3"/>
    <mergeCell ref="A5:M5"/>
    <mergeCell ref="A10:B10"/>
    <mergeCell ref="A12:C12"/>
    <mergeCell ref="A13:C13"/>
    <mergeCell ref="A14:C14"/>
    <mergeCell ref="A15:C15"/>
    <mergeCell ref="A16:B16"/>
    <mergeCell ref="A17:F17"/>
    <mergeCell ref="A18:C18"/>
    <mergeCell ref="D18:E18"/>
  </mergeCells>
  <pageMargins left="0.7" right="0.7" top="0.75" bottom="0.75" header="0.3" footer="0.3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2816F-5464-4354-A029-2849771DF6C7}">
  <sheetPr>
    <tabColor rgb="FF00B0F0"/>
  </sheetPr>
  <dimension ref="A1:Q35"/>
  <sheetViews>
    <sheetView topLeftCell="A5" workbookViewId="0">
      <selection activeCell="A5" sqref="A1:XFD1048576"/>
    </sheetView>
  </sheetViews>
  <sheetFormatPr baseColWidth="10" defaultColWidth="11.42578125" defaultRowHeight="15" x14ac:dyDescent="0.25"/>
  <cols>
    <col min="1" max="1" width="31.7109375" style="2" bestFit="1" customWidth="1"/>
    <col min="2" max="2" width="13.7109375" style="2" customWidth="1"/>
    <col min="3" max="3" width="17" style="2" customWidth="1"/>
    <col min="4" max="4" width="15.140625" style="2" bestFit="1" customWidth="1"/>
    <col min="5" max="5" width="13.7109375" style="2" bestFit="1" customWidth="1"/>
    <col min="6" max="6" width="12.28515625" style="2" bestFit="1" customWidth="1"/>
    <col min="7" max="8" width="11.140625" style="2" bestFit="1" customWidth="1"/>
    <col min="9" max="9" width="15.140625" style="2" bestFit="1" customWidth="1"/>
    <col min="10" max="10" width="12.7109375" style="2" bestFit="1" customWidth="1"/>
    <col min="11" max="11" width="13.42578125" style="2" bestFit="1" customWidth="1"/>
    <col min="12" max="12" width="12.7109375" style="2" bestFit="1" customWidth="1"/>
    <col min="13" max="13" width="11.140625" style="2" bestFit="1" customWidth="1"/>
    <col min="14" max="16" width="14.140625" style="2" bestFit="1" customWidth="1"/>
    <col min="17" max="16384" width="11.42578125" style="2"/>
  </cols>
  <sheetData>
    <row r="1" spans="1:14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4" x14ac:dyDescent="0.25">
      <c r="A3" s="113" t="s">
        <v>18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23"/>
    </row>
    <row r="4" spans="1:14" ht="15.75" thickBot="1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4" x14ac:dyDescent="0.25">
      <c r="A5" s="90" t="s">
        <v>19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2"/>
    </row>
    <row r="6" spans="1:14" x14ac:dyDescent="0.25">
      <c r="A6" s="24" t="s">
        <v>0</v>
      </c>
      <c r="B6" s="25" t="s">
        <v>1</v>
      </c>
      <c r="C6" s="25" t="s">
        <v>2</v>
      </c>
      <c r="D6" s="25" t="s">
        <v>3</v>
      </c>
      <c r="E6" s="25" t="s">
        <v>4</v>
      </c>
      <c r="F6" s="26" t="s">
        <v>5</v>
      </c>
      <c r="G6" s="26" t="s">
        <v>6</v>
      </c>
      <c r="H6" s="26" t="s">
        <v>7</v>
      </c>
      <c r="I6" s="26" t="s">
        <v>8</v>
      </c>
      <c r="J6" s="26" t="s">
        <v>9</v>
      </c>
      <c r="K6" s="26" t="s">
        <v>10</v>
      </c>
      <c r="L6" s="27" t="s">
        <v>11</v>
      </c>
      <c r="M6" s="27" t="s">
        <v>12</v>
      </c>
    </row>
    <row r="7" spans="1:14" x14ac:dyDescent="0.25">
      <c r="A7" s="28" t="s">
        <v>13</v>
      </c>
      <c r="B7" s="29">
        <v>1353070154</v>
      </c>
      <c r="C7" s="30">
        <v>2442793984.1300001</v>
      </c>
      <c r="D7" s="31">
        <v>105986250.5</v>
      </c>
      <c r="E7" s="31">
        <v>33990012</v>
      </c>
      <c r="F7" s="31">
        <v>71008512.530000001</v>
      </c>
      <c r="G7" s="31">
        <v>90930562</v>
      </c>
      <c r="H7" s="21">
        <v>40861391</v>
      </c>
      <c r="I7" s="21">
        <v>43493622</v>
      </c>
      <c r="J7" s="21">
        <v>791685056</v>
      </c>
      <c r="K7" s="21">
        <v>359152960</v>
      </c>
      <c r="L7" s="31"/>
      <c r="M7" s="32"/>
    </row>
    <row r="8" spans="1:14" x14ac:dyDescent="0.25">
      <c r="A8" s="28" t="s">
        <v>14</v>
      </c>
      <c r="B8" s="33">
        <v>1626137960</v>
      </c>
      <c r="C8" s="30">
        <v>5516345087.5</v>
      </c>
      <c r="D8" s="31">
        <v>218716432</v>
      </c>
      <c r="E8" s="69">
        <v>579832348.89999998</v>
      </c>
      <c r="F8" s="31">
        <v>589797607</v>
      </c>
      <c r="G8" s="31">
        <v>111243289</v>
      </c>
      <c r="H8" s="21">
        <v>382540124</v>
      </c>
      <c r="I8" s="21">
        <v>206418038</v>
      </c>
      <c r="J8" s="21">
        <v>3670000072</v>
      </c>
      <c r="K8" s="21">
        <v>2255841507</v>
      </c>
      <c r="L8" s="35"/>
      <c r="M8" s="32"/>
    </row>
    <row r="9" spans="1:14" ht="15.75" thickBot="1" x14ac:dyDescent="0.3">
      <c r="A9" s="36" t="s">
        <v>15</v>
      </c>
      <c r="B9" s="37">
        <f>B7+B8</f>
        <v>2979208114</v>
      </c>
      <c r="C9" s="38">
        <f t="shared" ref="C9:G9" si="0">C7+C8</f>
        <v>7959139071.6300001</v>
      </c>
      <c r="D9" s="37">
        <f t="shared" si="0"/>
        <v>324702682.5</v>
      </c>
      <c r="E9" s="38">
        <f t="shared" si="0"/>
        <v>613822360.89999998</v>
      </c>
      <c r="F9" s="37">
        <f t="shared" si="0"/>
        <v>660806119.52999997</v>
      </c>
      <c r="G9" s="37">
        <f t="shared" si="0"/>
        <v>202173851</v>
      </c>
      <c r="H9" s="37">
        <f>H7+H8</f>
        <v>423401515</v>
      </c>
      <c r="I9" s="37">
        <f>I7+I8</f>
        <v>249911660</v>
      </c>
      <c r="J9" s="37">
        <f>SUM(J7:J8)</f>
        <v>4461685128</v>
      </c>
      <c r="K9" s="37">
        <f>K7+K8</f>
        <v>2614994467</v>
      </c>
      <c r="L9" s="73"/>
      <c r="M9" s="39">
        <f>M7+M8</f>
        <v>0</v>
      </c>
    </row>
    <row r="10" spans="1:14" x14ac:dyDescent="0.25">
      <c r="A10" s="114" t="s">
        <v>20</v>
      </c>
      <c r="B10" s="114"/>
      <c r="C10" s="40"/>
      <c r="D10" s="40"/>
      <c r="E10" s="40"/>
      <c r="F10" s="40"/>
      <c r="G10" s="40"/>
      <c r="H10" s="40"/>
      <c r="I10" s="41"/>
      <c r="J10" s="40"/>
      <c r="K10" s="40"/>
      <c r="L10" s="5"/>
      <c r="M10" s="40"/>
    </row>
    <row r="11" spans="1:14" ht="15.75" thickBot="1" x14ac:dyDescent="0.3">
      <c r="A11" s="42"/>
      <c r="B11" s="42"/>
      <c r="C11" s="40"/>
      <c r="D11" s="40"/>
      <c r="E11" s="40"/>
      <c r="F11" s="40"/>
      <c r="G11" s="40"/>
      <c r="H11" s="40"/>
      <c r="I11" s="40"/>
      <c r="J11" s="40"/>
      <c r="K11" s="40"/>
      <c r="L11" s="43"/>
      <c r="M11" s="40"/>
    </row>
    <row r="12" spans="1:14" x14ac:dyDescent="0.25">
      <c r="A12" s="115" t="s">
        <v>21</v>
      </c>
      <c r="B12" s="116"/>
      <c r="C12" s="117"/>
      <c r="D12" s="44">
        <v>29031653672</v>
      </c>
      <c r="E12" s="45"/>
      <c r="F12" s="40"/>
      <c r="G12" s="40"/>
      <c r="H12" s="40"/>
      <c r="I12" s="46"/>
      <c r="J12" s="40"/>
      <c r="K12" s="40"/>
      <c r="L12" s="5"/>
      <c r="M12" s="40"/>
    </row>
    <row r="13" spans="1:14" ht="15.75" thickBot="1" x14ac:dyDescent="0.3">
      <c r="A13" s="93" t="s">
        <v>43</v>
      </c>
      <c r="B13" s="94"/>
      <c r="C13" s="95"/>
      <c r="D13" s="78">
        <v>625000000</v>
      </c>
      <c r="E13" s="45"/>
      <c r="F13" s="40"/>
      <c r="G13" s="40"/>
      <c r="H13" s="40"/>
      <c r="I13" s="46"/>
      <c r="J13" s="40"/>
      <c r="K13" s="40"/>
      <c r="L13" s="5"/>
      <c r="M13" s="40"/>
    </row>
    <row r="14" spans="1:14" ht="15.75" thickTop="1" x14ac:dyDescent="0.25">
      <c r="A14" s="93" t="s">
        <v>42</v>
      </c>
      <c r="B14" s="94"/>
      <c r="C14" s="95"/>
      <c r="D14" s="75">
        <f>D12+D13</f>
        <v>29656653672</v>
      </c>
      <c r="E14" s="45"/>
      <c r="F14" s="40"/>
      <c r="G14" s="40"/>
      <c r="H14" s="40"/>
      <c r="I14" s="46"/>
      <c r="J14" s="40"/>
      <c r="K14" s="40"/>
      <c r="L14" s="5"/>
      <c r="M14" s="40"/>
    </row>
    <row r="15" spans="1:14" x14ac:dyDescent="0.25">
      <c r="A15" s="118" t="s">
        <v>22</v>
      </c>
      <c r="B15" s="103"/>
      <c r="C15" s="104"/>
      <c r="D15" s="47">
        <v>1568714125</v>
      </c>
      <c r="E15" s="40"/>
      <c r="F15" s="40"/>
      <c r="G15" s="40"/>
      <c r="H15" s="40"/>
      <c r="I15" s="46"/>
      <c r="J15" s="40"/>
      <c r="K15" s="40"/>
      <c r="L15" s="5"/>
    </row>
    <row r="16" spans="1:14" ht="15.75" customHeight="1" thickBot="1" x14ac:dyDescent="0.3">
      <c r="A16" s="93" t="s">
        <v>44</v>
      </c>
      <c r="B16" s="94"/>
      <c r="C16" s="95"/>
      <c r="D16" s="77">
        <v>1077354142</v>
      </c>
      <c r="E16" s="49"/>
      <c r="F16" s="40"/>
      <c r="G16" s="40"/>
      <c r="H16" s="40"/>
      <c r="L16" s="5"/>
    </row>
    <row r="17" spans="1:17" ht="16.5" thickTop="1" thickBot="1" x14ac:dyDescent="0.3">
      <c r="A17" s="119" t="s">
        <v>24</v>
      </c>
      <c r="B17" s="120"/>
      <c r="C17" s="121"/>
      <c r="D17" s="76">
        <f>D14-D15-D16</f>
        <v>27010585405</v>
      </c>
      <c r="E17" s="40"/>
      <c r="F17" s="40"/>
      <c r="G17" s="40"/>
      <c r="H17" s="40"/>
      <c r="I17" s="58"/>
      <c r="L17" s="5"/>
    </row>
    <row r="18" spans="1:17" x14ac:dyDescent="0.25">
      <c r="A18" s="122"/>
      <c r="B18" s="122"/>
      <c r="C18" s="50"/>
      <c r="D18" s="40"/>
      <c r="E18" s="40"/>
      <c r="F18" s="40"/>
      <c r="G18" s="40"/>
      <c r="H18" s="40"/>
      <c r="L18" s="5"/>
    </row>
    <row r="19" spans="1:17" s="54" customFormat="1" ht="12" x14ac:dyDescent="0.2">
      <c r="A19" s="123" t="s">
        <v>25</v>
      </c>
      <c r="B19" s="123"/>
      <c r="C19" s="123"/>
      <c r="D19" s="123"/>
      <c r="E19" s="123"/>
      <c r="F19" s="123"/>
      <c r="G19" s="51"/>
      <c r="H19" s="51"/>
      <c r="I19" s="52"/>
      <c r="J19" s="51"/>
      <c r="K19" s="51"/>
      <c r="L19" s="53"/>
      <c r="M19" s="51"/>
    </row>
    <row r="20" spans="1:17" x14ac:dyDescent="0.25">
      <c r="A20" s="124" t="s">
        <v>26</v>
      </c>
      <c r="B20" s="125"/>
      <c r="C20" s="126"/>
      <c r="D20" s="124" t="s">
        <v>27</v>
      </c>
      <c r="E20" s="126"/>
      <c r="F20" s="55" t="s">
        <v>28</v>
      </c>
    </row>
    <row r="21" spans="1:17" x14ac:dyDescent="0.25">
      <c r="A21" s="102" t="s">
        <v>29</v>
      </c>
      <c r="B21" s="103"/>
      <c r="C21" s="104"/>
      <c r="D21" s="111">
        <f>D17</f>
        <v>27010585405</v>
      </c>
      <c r="E21" s="112"/>
      <c r="F21" s="57">
        <v>1</v>
      </c>
      <c r="I21" s="56"/>
      <c r="P21" s="58"/>
    </row>
    <row r="22" spans="1:17" x14ac:dyDescent="0.25">
      <c r="A22" s="102" t="s">
        <v>30</v>
      </c>
      <c r="B22" s="103"/>
      <c r="C22" s="104"/>
      <c r="D22" s="105">
        <f>B9+C9+D9+E9+F9+G9+H9+I9+J9+K9+L9+M9-B28</f>
        <v>20489844969.560001</v>
      </c>
      <c r="E22" s="106"/>
      <c r="F22" s="59">
        <f>D22*F21/D21</f>
        <v>0.75858574193534778</v>
      </c>
      <c r="I22" s="56"/>
      <c r="P22" s="58"/>
    </row>
    <row r="23" spans="1:17" ht="15.75" hidden="1" customHeight="1" x14ac:dyDescent="0.25">
      <c r="A23" s="96" t="s">
        <v>31</v>
      </c>
      <c r="B23" s="97"/>
      <c r="C23" s="98"/>
      <c r="D23" s="107">
        <f>D21-D22</f>
        <v>6520740435.4399986</v>
      </c>
      <c r="E23" s="108"/>
      <c r="F23" s="60">
        <f>F21-F22</f>
        <v>0.24141425806465222</v>
      </c>
      <c r="I23" s="56"/>
    </row>
    <row r="24" spans="1:17" ht="15.75" hidden="1" customHeight="1" x14ac:dyDescent="0.25">
      <c r="A24" s="102" t="s">
        <v>32</v>
      </c>
      <c r="B24" s="103"/>
      <c r="C24" s="104"/>
      <c r="D24" s="109"/>
      <c r="E24" s="110"/>
      <c r="F24" s="61">
        <f>D24/D21</f>
        <v>0</v>
      </c>
      <c r="I24" s="56"/>
    </row>
    <row r="25" spans="1:17" x14ac:dyDescent="0.25">
      <c r="A25" s="96" t="s">
        <v>33</v>
      </c>
      <c r="B25" s="97"/>
      <c r="C25" s="98"/>
      <c r="D25" s="99">
        <f>D21-D22-D24</f>
        <v>6520740435.4399986</v>
      </c>
      <c r="E25" s="100"/>
      <c r="F25" s="60">
        <f>F21-F22-F24</f>
        <v>0.24141425806465222</v>
      </c>
      <c r="I25" s="56"/>
      <c r="P25" s="58"/>
    </row>
    <row r="26" spans="1:17" x14ac:dyDescent="0.25">
      <c r="A26" s="101" t="s">
        <v>20</v>
      </c>
      <c r="B26" s="101"/>
      <c r="E26" s="62"/>
      <c r="H26" s="62"/>
      <c r="I26" s="56"/>
      <c r="P26" s="58"/>
    </row>
    <row r="27" spans="1:17" x14ac:dyDescent="0.25">
      <c r="A27" s="42"/>
      <c r="B27" s="42"/>
      <c r="E27" s="62"/>
      <c r="H27" s="62"/>
      <c r="I27" s="56"/>
      <c r="Q27" s="58"/>
    </row>
    <row r="28" spans="1:17" x14ac:dyDescent="0.25">
      <c r="A28" s="18" t="s">
        <v>34</v>
      </c>
      <c r="B28" s="63"/>
      <c r="E28" s="58"/>
      <c r="Q28" s="58"/>
    </row>
    <row r="29" spans="1:17" x14ac:dyDescent="0.25">
      <c r="D29" s="58"/>
      <c r="I29" s="58"/>
    </row>
    <row r="30" spans="1:17" ht="15.75" thickBot="1" x14ac:dyDescent="0.3">
      <c r="B30" s="73">
        <v>2979208114</v>
      </c>
      <c r="C30" s="74">
        <v>7959139071.6300001</v>
      </c>
      <c r="D30" s="73">
        <v>324702683</v>
      </c>
      <c r="E30" s="73">
        <v>613822361</v>
      </c>
      <c r="F30" s="73">
        <v>660806120</v>
      </c>
      <c r="G30" s="73">
        <v>202173851</v>
      </c>
      <c r="H30" s="73">
        <v>423401515</v>
      </c>
      <c r="I30" s="73">
        <v>249911660</v>
      </c>
      <c r="J30" s="73">
        <v>4461685128</v>
      </c>
      <c r="K30" s="73">
        <v>2614994467</v>
      </c>
      <c r="L30" s="73">
        <v>1024543649</v>
      </c>
    </row>
    <row r="31" spans="1:17" x14ac:dyDescent="0.25">
      <c r="B31" s="62">
        <f>B9-B30</f>
        <v>0</v>
      </c>
      <c r="C31" s="62">
        <f t="shared" ref="C31:L31" si="1">C9-C30</f>
        <v>0</v>
      </c>
      <c r="D31" s="62">
        <f t="shared" si="1"/>
        <v>-0.5</v>
      </c>
      <c r="E31" s="62">
        <f t="shared" si="1"/>
        <v>-0.10000002384185791</v>
      </c>
      <c r="F31" s="62">
        <f t="shared" si="1"/>
        <v>-0.47000002861022949</v>
      </c>
      <c r="G31" s="62">
        <f t="shared" si="1"/>
        <v>0</v>
      </c>
      <c r="H31" s="62">
        <f t="shared" si="1"/>
        <v>0</v>
      </c>
      <c r="I31" s="62">
        <f t="shared" si="1"/>
        <v>0</v>
      </c>
      <c r="J31" s="62">
        <f t="shared" si="1"/>
        <v>0</v>
      </c>
      <c r="K31" s="62">
        <f t="shared" si="1"/>
        <v>0</v>
      </c>
      <c r="L31" s="62">
        <f t="shared" si="1"/>
        <v>-1024543649</v>
      </c>
    </row>
    <row r="32" spans="1:17" x14ac:dyDescent="0.25">
      <c r="C32" s="56"/>
    </row>
    <row r="33" spans="3:3" x14ac:dyDescent="0.25">
      <c r="C33" s="58"/>
    </row>
    <row r="34" spans="3:3" x14ac:dyDescent="0.25">
      <c r="C34" s="70"/>
    </row>
    <row r="35" spans="3:3" x14ac:dyDescent="0.25">
      <c r="C35" s="70"/>
    </row>
  </sheetData>
  <mergeCells count="24">
    <mergeCell ref="A21:C21"/>
    <mergeCell ref="D21:E21"/>
    <mergeCell ref="A3:M3"/>
    <mergeCell ref="A5:M5"/>
    <mergeCell ref="A10:B10"/>
    <mergeCell ref="A12:C12"/>
    <mergeCell ref="A15:C15"/>
    <mergeCell ref="A16:C16"/>
    <mergeCell ref="A25:C25"/>
    <mergeCell ref="D25:E25"/>
    <mergeCell ref="A26:B26"/>
    <mergeCell ref="A13:C13"/>
    <mergeCell ref="A14:C14"/>
    <mergeCell ref="A22:C22"/>
    <mergeCell ref="D22:E22"/>
    <mergeCell ref="A23:C23"/>
    <mergeCell ref="D23:E23"/>
    <mergeCell ref="A24:C24"/>
    <mergeCell ref="D24:E24"/>
    <mergeCell ref="A17:C17"/>
    <mergeCell ref="A18:B18"/>
    <mergeCell ref="A19:F19"/>
    <mergeCell ref="A20:C20"/>
    <mergeCell ref="D20:E20"/>
  </mergeCells>
  <pageMargins left="0.7" right="0.7" top="0.75" bottom="0.75" header="0.3" footer="0.3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1FC1E-89CE-4766-A587-E9CDE0382E7C}">
  <sheetPr>
    <tabColor rgb="FF002060"/>
  </sheetPr>
  <dimension ref="A1:Q32"/>
  <sheetViews>
    <sheetView topLeftCell="A6" workbookViewId="0">
      <selection activeCell="C29" sqref="C29"/>
    </sheetView>
  </sheetViews>
  <sheetFormatPr baseColWidth="10" defaultColWidth="11.42578125" defaultRowHeight="15" x14ac:dyDescent="0.25"/>
  <cols>
    <col min="1" max="1" width="31.7109375" style="2" bestFit="1" customWidth="1"/>
    <col min="2" max="2" width="13.7109375" style="2" customWidth="1"/>
    <col min="3" max="3" width="17" style="2" customWidth="1"/>
    <col min="4" max="4" width="15.140625" style="2" bestFit="1" customWidth="1"/>
    <col min="5" max="5" width="13.7109375" style="2" bestFit="1" customWidth="1"/>
    <col min="6" max="6" width="12.28515625" style="2" bestFit="1" customWidth="1"/>
    <col min="7" max="8" width="11.140625" style="2" bestFit="1" customWidth="1"/>
    <col min="9" max="9" width="15.140625" style="2" bestFit="1" customWidth="1"/>
    <col min="10" max="10" width="12.7109375" style="2" bestFit="1" customWidth="1"/>
    <col min="11" max="11" width="13.42578125" style="2" bestFit="1" customWidth="1"/>
    <col min="12" max="12" width="12.7109375" style="2" bestFit="1" customWidth="1"/>
    <col min="13" max="13" width="11.140625" style="2" bestFit="1" customWidth="1"/>
    <col min="14" max="16" width="14.140625" style="2" bestFit="1" customWidth="1"/>
    <col min="17" max="16384" width="11.42578125" style="2"/>
  </cols>
  <sheetData>
    <row r="1" spans="1:14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4" x14ac:dyDescent="0.25">
      <c r="A3" s="113" t="s">
        <v>18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23"/>
    </row>
    <row r="4" spans="1:14" ht="15.75" thickBot="1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4" x14ac:dyDescent="0.25">
      <c r="A5" s="90" t="s">
        <v>19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2"/>
    </row>
    <row r="6" spans="1:14" x14ac:dyDescent="0.25">
      <c r="A6" s="24" t="s">
        <v>0</v>
      </c>
      <c r="B6" s="25" t="s">
        <v>1</v>
      </c>
      <c r="C6" s="25" t="s">
        <v>2</v>
      </c>
      <c r="D6" s="25" t="s">
        <v>3</v>
      </c>
      <c r="E6" s="25" t="s">
        <v>4</v>
      </c>
      <c r="F6" s="26" t="s">
        <v>5</v>
      </c>
      <c r="G6" s="26" t="s">
        <v>6</v>
      </c>
      <c r="H6" s="26" t="s">
        <v>7</v>
      </c>
      <c r="I6" s="26" t="s">
        <v>8</v>
      </c>
      <c r="J6" s="26" t="s">
        <v>9</v>
      </c>
      <c r="K6" s="26" t="s">
        <v>10</v>
      </c>
      <c r="L6" s="27" t="s">
        <v>11</v>
      </c>
      <c r="M6" s="27" t="s">
        <v>12</v>
      </c>
    </row>
    <row r="7" spans="1:14" x14ac:dyDescent="0.25">
      <c r="A7" s="28" t="s">
        <v>13</v>
      </c>
      <c r="B7" s="29">
        <v>1353070154</v>
      </c>
      <c r="C7" s="30">
        <v>2442793984.1300001</v>
      </c>
      <c r="D7" s="31">
        <v>105986250.5</v>
      </c>
      <c r="E7" s="31">
        <v>33990012</v>
      </c>
      <c r="F7" s="31">
        <v>71008512.530000001</v>
      </c>
      <c r="G7" s="31">
        <v>90930562</v>
      </c>
      <c r="H7" s="21">
        <v>40861391</v>
      </c>
      <c r="I7" s="21">
        <v>43493622</v>
      </c>
      <c r="J7" s="21">
        <v>791685056</v>
      </c>
      <c r="K7" s="21">
        <v>359152960</v>
      </c>
      <c r="L7" s="21">
        <v>365984727</v>
      </c>
      <c r="M7" s="32"/>
    </row>
    <row r="8" spans="1:14" x14ac:dyDescent="0.25">
      <c r="A8" s="28" t="s">
        <v>14</v>
      </c>
      <c r="B8" s="33">
        <v>1626137960</v>
      </c>
      <c r="C8" s="30">
        <v>5516345087.5</v>
      </c>
      <c r="D8" s="31">
        <v>218716432</v>
      </c>
      <c r="E8" s="69">
        <v>579832348.89999998</v>
      </c>
      <c r="F8" s="31">
        <v>589797607</v>
      </c>
      <c r="G8" s="31">
        <v>111243289</v>
      </c>
      <c r="H8" s="21">
        <v>382540124</v>
      </c>
      <c r="I8" s="21">
        <v>206418038</v>
      </c>
      <c r="J8" s="21">
        <v>3670000072</v>
      </c>
      <c r="K8" s="21">
        <v>2255841507</v>
      </c>
      <c r="L8" s="128">
        <v>1838673223</v>
      </c>
      <c r="M8" s="32"/>
    </row>
    <row r="9" spans="1:14" ht="15.75" thickBot="1" x14ac:dyDescent="0.3">
      <c r="A9" s="36" t="s">
        <v>15</v>
      </c>
      <c r="B9" s="37">
        <f>B7+B8</f>
        <v>2979208114</v>
      </c>
      <c r="C9" s="38">
        <f t="shared" ref="C9:G9" si="0">C7+C8</f>
        <v>7959139071.6300001</v>
      </c>
      <c r="D9" s="37">
        <f t="shared" si="0"/>
        <v>324702682.5</v>
      </c>
      <c r="E9" s="38">
        <f t="shared" si="0"/>
        <v>613822360.89999998</v>
      </c>
      <c r="F9" s="37">
        <f t="shared" si="0"/>
        <v>660806119.52999997</v>
      </c>
      <c r="G9" s="37">
        <f t="shared" si="0"/>
        <v>202173851</v>
      </c>
      <c r="H9" s="37">
        <f>H7+H8</f>
        <v>423401515</v>
      </c>
      <c r="I9" s="37">
        <f>I7+I8</f>
        <v>249911660</v>
      </c>
      <c r="J9" s="37">
        <f>SUM(J7:J8)</f>
        <v>4461685128</v>
      </c>
      <c r="K9" s="37">
        <f>K7+K8</f>
        <v>2614994467</v>
      </c>
      <c r="L9" s="73">
        <f>L7+L8</f>
        <v>2204657950</v>
      </c>
      <c r="M9" s="39">
        <f>M7+M8</f>
        <v>0</v>
      </c>
    </row>
    <row r="10" spans="1:14" x14ac:dyDescent="0.25">
      <c r="A10" s="114" t="s">
        <v>20</v>
      </c>
      <c r="B10" s="114"/>
      <c r="C10" s="40"/>
      <c r="D10" s="40"/>
      <c r="E10" s="40"/>
      <c r="F10" s="40"/>
      <c r="G10" s="40"/>
      <c r="H10" s="40"/>
      <c r="I10" s="41"/>
      <c r="J10" s="40"/>
      <c r="K10" s="40"/>
      <c r="L10" s="5"/>
      <c r="M10" s="40"/>
    </row>
    <row r="11" spans="1:14" ht="15.75" thickBot="1" x14ac:dyDescent="0.3">
      <c r="A11" s="42"/>
      <c r="B11" s="42"/>
      <c r="C11" s="40"/>
      <c r="D11" s="40"/>
      <c r="E11" s="40"/>
      <c r="F11" s="40"/>
      <c r="G11" s="40"/>
      <c r="H11" s="40"/>
      <c r="I11" s="40"/>
      <c r="J11" s="40"/>
      <c r="K11" s="40"/>
      <c r="L11" s="43"/>
      <c r="M11" s="40"/>
    </row>
    <row r="12" spans="1:14" x14ac:dyDescent="0.25">
      <c r="A12" s="115" t="s">
        <v>21</v>
      </c>
      <c r="B12" s="116"/>
      <c r="C12" s="117"/>
      <c r="D12" s="44">
        <v>29031653672</v>
      </c>
      <c r="E12" s="45"/>
      <c r="F12" s="40"/>
      <c r="G12" s="40"/>
      <c r="H12" s="40"/>
      <c r="I12" s="46"/>
      <c r="J12" s="40"/>
      <c r="K12" s="40"/>
      <c r="L12" s="5"/>
      <c r="M12" s="40"/>
    </row>
    <row r="13" spans="1:14" ht="15.75" thickBot="1" x14ac:dyDescent="0.3">
      <c r="A13" s="93" t="s">
        <v>43</v>
      </c>
      <c r="B13" s="94"/>
      <c r="C13" s="95"/>
      <c r="D13" s="78">
        <v>625000000</v>
      </c>
      <c r="E13" s="45"/>
      <c r="F13" s="40"/>
      <c r="G13" s="40"/>
      <c r="H13" s="40"/>
      <c r="I13" s="46"/>
      <c r="J13" s="40"/>
      <c r="K13" s="40"/>
      <c r="L13" s="5"/>
      <c r="M13" s="40"/>
    </row>
    <row r="14" spans="1:14" ht="15.75" thickTop="1" x14ac:dyDescent="0.25">
      <c r="A14" s="93" t="s">
        <v>42</v>
      </c>
      <c r="B14" s="94"/>
      <c r="C14" s="95"/>
      <c r="D14" s="75">
        <f>D12+D13</f>
        <v>29656653672</v>
      </c>
      <c r="E14" s="45"/>
      <c r="F14" s="40"/>
      <c r="G14" s="40"/>
      <c r="H14" s="40"/>
      <c r="I14" s="46"/>
      <c r="J14" s="40"/>
      <c r="K14" s="40"/>
      <c r="L14" s="5"/>
      <c r="M14" s="40"/>
    </row>
    <row r="15" spans="1:14" x14ac:dyDescent="0.25">
      <c r="A15" s="118" t="s">
        <v>22</v>
      </c>
      <c r="B15" s="103"/>
      <c r="C15" s="104"/>
      <c r="D15" s="47">
        <v>1568714125</v>
      </c>
      <c r="E15" s="40"/>
      <c r="F15" s="40"/>
      <c r="G15" s="40"/>
      <c r="H15" s="40"/>
      <c r="I15" s="46"/>
      <c r="J15" s="40"/>
      <c r="K15" s="40"/>
      <c r="L15" s="5"/>
    </row>
    <row r="16" spans="1:14" ht="15.75" customHeight="1" thickBot="1" x14ac:dyDescent="0.3">
      <c r="A16" s="93" t="s">
        <v>44</v>
      </c>
      <c r="B16" s="94"/>
      <c r="C16" s="95"/>
      <c r="D16" s="77">
        <v>1077354142</v>
      </c>
      <c r="E16" s="49"/>
      <c r="F16" s="40"/>
      <c r="G16" s="40"/>
      <c r="H16" s="40"/>
      <c r="L16" s="5"/>
    </row>
    <row r="17" spans="1:17" ht="16.5" thickTop="1" thickBot="1" x14ac:dyDescent="0.3">
      <c r="A17" s="119" t="s">
        <v>24</v>
      </c>
      <c r="B17" s="120"/>
      <c r="C17" s="121"/>
      <c r="D17" s="76">
        <f>D14-D15-D16</f>
        <v>27010585405</v>
      </c>
      <c r="E17" s="40"/>
      <c r="F17" s="40"/>
      <c r="G17" s="40"/>
      <c r="H17" s="40"/>
      <c r="I17" s="58"/>
      <c r="L17" s="5"/>
    </row>
    <row r="18" spans="1:17" x14ac:dyDescent="0.25">
      <c r="A18" s="122"/>
      <c r="B18" s="122"/>
      <c r="C18" s="50"/>
      <c r="D18" s="40"/>
      <c r="E18" s="40"/>
      <c r="F18" s="40"/>
      <c r="G18" s="40"/>
      <c r="H18" s="40"/>
      <c r="L18" s="5"/>
    </row>
    <row r="19" spans="1:17" s="54" customFormat="1" ht="12" x14ac:dyDescent="0.2">
      <c r="A19" s="123" t="s">
        <v>25</v>
      </c>
      <c r="B19" s="123"/>
      <c r="C19" s="123"/>
      <c r="D19" s="123"/>
      <c r="E19" s="123"/>
      <c r="F19" s="123"/>
      <c r="G19" s="51"/>
      <c r="H19" s="51"/>
      <c r="I19" s="52"/>
      <c r="J19" s="51"/>
      <c r="K19" s="51"/>
      <c r="L19" s="53"/>
      <c r="M19" s="51"/>
    </row>
    <row r="20" spans="1:17" x14ac:dyDescent="0.25">
      <c r="A20" s="124" t="s">
        <v>26</v>
      </c>
      <c r="B20" s="125"/>
      <c r="C20" s="126"/>
      <c r="D20" s="124" t="s">
        <v>27</v>
      </c>
      <c r="E20" s="126"/>
      <c r="F20" s="55" t="s">
        <v>28</v>
      </c>
    </row>
    <row r="21" spans="1:17" x14ac:dyDescent="0.25">
      <c r="A21" s="102" t="s">
        <v>29</v>
      </c>
      <c r="B21" s="103"/>
      <c r="C21" s="104"/>
      <c r="D21" s="111">
        <f>D17</f>
        <v>27010585405</v>
      </c>
      <c r="E21" s="112"/>
      <c r="F21" s="57">
        <v>1</v>
      </c>
      <c r="I21" s="56"/>
      <c r="P21" s="58"/>
    </row>
    <row r="22" spans="1:17" x14ac:dyDescent="0.25">
      <c r="A22" s="102" t="s">
        <v>30</v>
      </c>
      <c r="B22" s="103"/>
      <c r="C22" s="104"/>
      <c r="D22" s="105">
        <f>B9+C9+D9+E9+F9+G9+H9+I9+J9+K9+L9+M9-B28</f>
        <v>22694502919.560001</v>
      </c>
      <c r="E22" s="106"/>
      <c r="F22" s="59">
        <f>D22*F21/D21</f>
        <v>0.84020774001288256</v>
      </c>
      <c r="I22" s="56"/>
      <c r="P22" s="58"/>
    </row>
    <row r="23" spans="1:17" ht="15.75" hidden="1" customHeight="1" x14ac:dyDescent="0.25">
      <c r="A23" s="96" t="s">
        <v>31</v>
      </c>
      <c r="B23" s="97"/>
      <c r="C23" s="98"/>
      <c r="D23" s="107">
        <f>D21-D22</f>
        <v>4316082485.4399986</v>
      </c>
      <c r="E23" s="108"/>
      <c r="F23" s="60">
        <f>F21-F22</f>
        <v>0.15979225998711744</v>
      </c>
      <c r="I23" s="56"/>
    </row>
    <row r="24" spans="1:17" ht="15.75" hidden="1" customHeight="1" x14ac:dyDescent="0.25">
      <c r="A24" s="102" t="s">
        <v>32</v>
      </c>
      <c r="B24" s="103"/>
      <c r="C24" s="104"/>
      <c r="D24" s="109"/>
      <c r="E24" s="110"/>
      <c r="F24" s="61">
        <f>D24/D21</f>
        <v>0</v>
      </c>
      <c r="I24" s="56"/>
    </row>
    <row r="25" spans="1:17" x14ac:dyDescent="0.25">
      <c r="A25" s="96" t="s">
        <v>33</v>
      </c>
      <c r="B25" s="97"/>
      <c r="C25" s="98"/>
      <c r="D25" s="99">
        <f>D21-D22-D24</f>
        <v>4316082485.4399986</v>
      </c>
      <c r="E25" s="100"/>
      <c r="F25" s="60">
        <f>F21-F22-F24</f>
        <v>0.15979225998711744</v>
      </c>
      <c r="I25" s="56"/>
      <c r="P25" s="58"/>
    </row>
    <row r="26" spans="1:17" x14ac:dyDescent="0.25">
      <c r="A26" s="101" t="s">
        <v>20</v>
      </c>
      <c r="B26" s="101"/>
      <c r="E26" s="62"/>
      <c r="H26" s="62"/>
      <c r="I26" s="56"/>
      <c r="P26" s="58"/>
    </row>
    <row r="27" spans="1:17" x14ac:dyDescent="0.25">
      <c r="A27" s="42"/>
      <c r="B27" s="42"/>
      <c r="E27" s="62"/>
      <c r="H27" s="62"/>
      <c r="I27" s="56"/>
      <c r="Q27" s="58"/>
    </row>
    <row r="28" spans="1:17" x14ac:dyDescent="0.25">
      <c r="A28" s="18" t="s">
        <v>34</v>
      </c>
      <c r="B28" s="63"/>
      <c r="E28" s="58"/>
      <c r="Q28" s="58"/>
    </row>
    <row r="29" spans="1:17" x14ac:dyDescent="0.25">
      <c r="D29" s="58"/>
      <c r="I29" s="58"/>
    </row>
    <row r="30" spans="1:17" x14ac:dyDescent="0.25">
      <c r="A30" s="129" t="s">
        <v>47</v>
      </c>
      <c r="C30" s="58"/>
    </row>
    <row r="31" spans="1:17" x14ac:dyDescent="0.25">
      <c r="C31" s="70"/>
    </row>
    <row r="32" spans="1:17" x14ac:dyDescent="0.25">
      <c r="C32" s="70"/>
    </row>
  </sheetData>
  <mergeCells count="24">
    <mergeCell ref="A24:C24"/>
    <mergeCell ref="D24:E24"/>
    <mergeCell ref="A25:C25"/>
    <mergeCell ref="D25:E25"/>
    <mergeCell ref="A26:B26"/>
    <mergeCell ref="A21:C21"/>
    <mergeCell ref="D21:E21"/>
    <mergeCell ref="A22:C22"/>
    <mergeCell ref="D22:E22"/>
    <mergeCell ref="A23:C23"/>
    <mergeCell ref="D23:E23"/>
    <mergeCell ref="A15:C15"/>
    <mergeCell ref="A16:C16"/>
    <mergeCell ref="A17:C17"/>
    <mergeCell ref="A18:B18"/>
    <mergeCell ref="A19:F19"/>
    <mergeCell ref="A20:C20"/>
    <mergeCell ref="D20:E20"/>
    <mergeCell ref="A3:M3"/>
    <mergeCell ref="A5:M5"/>
    <mergeCell ref="A10:B10"/>
    <mergeCell ref="A12:C12"/>
    <mergeCell ref="A13:C13"/>
    <mergeCell ref="A14:C14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9"/>
  <sheetViews>
    <sheetView tabSelected="1" topLeftCell="E1" zoomScaleNormal="100" workbookViewId="0">
      <selection activeCell="L7" sqref="L7"/>
    </sheetView>
  </sheetViews>
  <sheetFormatPr baseColWidth="10" defaultColWidth="11.42578125" defaultRowHeight="15" x14ac:dyDescent="0.25"/>
  <cols>
    <col min="1" max="1" width="27.85546875" style="2" bestFit="1" customWidth="1"/>
    <col min="2" max="2" width="17.85546875" style="2" bestFit="1" customWidth="1"/>
    <col min="3" max="3" width="25.140625" style="2" customWidth="1"/>
    <col min="4" max="13" width="19.28515625" style="2" bestFit="1" customWidth="1"/>
    <col min="14" max="16384" width="11.42578125" style="2"/>
  </cols>
  <sheetData>
    <row r="1" spans="1:5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5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4" spans="1:51" ht="18.75" x14ac:dyDescent="0.25">
      <c r="A4" s="89" t="s">
        <v>17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3"/>
    </row>
    <row r="5" spans="1:51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51" x14ac:dyDescent="0.25">
      <c r="A6" s="90" t="s">
        <v>37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2"/>
    </row>
    <row r="7" spans="1:51" ht="18.75" x14ac:dyDescent="0.25">
      <c r="A7" s="8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10</v>
      </c>
      <c r="L7" s="8" t="s">
        <v>11</v>
      </c>
      <c r="M7" s="8" t="s">
        <v>12</v>
      </c>
    </row>
    <row r="8" spans="1:51" ht="18.75" hidden="1" x14ac:dyDescent="0.3">
      <c r="A8" s="12" t="s">
        <v>13</v>
      </c>
      <c r="B8" s="9">
        <v>747446056</v>
      </c>
      <c r="C8" s="9">
        <v>2273416129</v>
      </c>
      <c r="D8" s="9">
        <v>12714500</v>
      </c>
      <c r="E8" s="9">
        <f>25379878-10720000</f>
        <v>14659878</v>
      </c>
      <c r="F8" s="9">
        <v>82942000</v>
      </c>
      <c r="G8" s="9">
        <v>137367718</v>
      </c>
      <c r="H8" s="9">
        <v>82300292</v>
      </c>
      <c r="I8" s="9">
        <v>148980139</v>
      </c>
      <c r="J8" s="9">
        <v>110623032</v>
      </c>
      <c r="K8" s="9">
        <v>405297860</v>
      </c>
      <c r="L8" s="9">
        <v>3089537828</v>
      </c>
      <c r="M8" s="13">
        <v>154885041</v>
      </c>
    </row>
    <row r="9" spans="1:51" ht="18.75" hidden="1" x14ac:dyDescent="0.3">
      <c r="A9" s="12" t="s">
        <v>14</v>
      </c>
      <c r="B9" s="9">
        <v>1044205692</v>
      </c>
      <c r="C9" s="9">
        <v>2718066628</v>
      </c>
      <c r="D9" s="9">
        <v>1428085850</v>
      </c>
      <c r="E9" s="9">
        <v>131128734</v>
      </c>
      <c r="F9" s="9">
        <v>347671979</v>
      </c>
      <c r="G9" s="9">
        <v>283105513</v>
      </c>
      <c r="H9" s="9">
        <v>246876582</v>
      </c>
      <c r="I9" s="10">
        <v>141977865</v>
      </c>
      <c r="J9" s="9">
        <v>371599240</v>
      </c>
      <c r="K9" s="9">
        <v>4683111945</v>
      </c>
      <c r="L9" s="11">
        <v>2370649906</v>
      </c>
      <c r="M9" s="13">
        <v>585936075</v>
      </c>
    </row>
    <row r="10" spans="1:51" ht="18.75" hidden="1" x14ac:dyDescent="0.25">
      <c r="A10" s="14" t="s">
        <v>15</v>
      </c>
      <c r="B10" s="9">
        <f>B8+B9</f>
        <v>1791651748</v>
      </c>
      <c r="C10" s="9">
        <f t="shared" ref="C10:L10" si="0">C8+C9</f>
        <v>4991482757</v>
      </c>
      <c r="D10" s="9">
        <f t="shared" si="0"/>
        <v>1440800350</v>
      </c>
      <c r="E10" s="9">
        <f t="shared" si="0"/>
        <v>145788612</v>
      </c>
      <c r="F10" s="9">
        <f t="shared" si="0"/>
        <v>430613979</v>
      </c>
      <c r="G10" s="9">
        <f t="shared" si="0"/>
        <v>420473231</v>
      </c>
      <c r="H10" s="9">
        <f t="shared" si="0"/>
        <v>329176874</v>
      </c>
      <c r="I10" s="9">
        <f t="shared" si="0"/>
        <v>290958004</v>
      </c>
      <c r="J10" s="9">
        <f t="shared" si="0"/>
        <v>482222272</v>
      </c>
      <c r="K10" s="9">
        <f t="shared" si="0"/>
        <v>5088409805</v>
      </c>
      <c r="L10" s="9">
        <f t="shared" si="0"/>
        <v>5460187734</v>
      </c>
      <c r="M10" s="9">
        <f>M8+M9-49136023</f>
        <v>691685093</v>
      </c>
    </row>
    <row r="11" spans="1:51" s="17" customFormat="1" ht="20.25" thickBot="1" x14ac:dyDescent="0.35">
      <c r="A11" s="20" t="s">
        <v>16</v>
      </c>
      <c r="B11" s="64">
        <f>2979208114+'EJECUCIÓN ACUMULADA DE INGRESOS'!D15</f>
        <v>4547922239</v>
      </c>
      <c r="C11" s="65">
        <f>B11+'EJECUCIÓN ACUMULADA DE INGRESOS'!C9</f>
        <v>12507061310.630001</v>
      </c>
      <c r="D11" s="19">
        <f>C11+324702683</f>
        <v>12831763993.630001</v>
      </c>
      <c r="E11" s="19">
        <f>D11+'EJECUCIÓN ACUMULADA DE INGRESOS'!E9</f>
        <v>13445586354.530001</v>
      </c>
      <c r="F11" s="19">
        <f>E11+'MAYO 2023'!F9</f>
        <v>14106392474.060001</v>
      </c>
      <c r="G11" s="19">
        <f>F11+'EJECUCIÓN ACUMULADA DE INGRESOS'!G9</f>
        <v>14308566325.060001</v>
      </c>
      <c r="H11" s="15">
        <f>G11+'JULIO 2023'!H9</f>
        <v>14731967840.060001</v>
      </c>
      <c r="I11" s="15">
        <f>H11+'AGOSTO 2023'!I9</f>
        <v>14981879500.060001</v>
      </c>
      <c r="J11" s="15">
        <f>I11+'SEPTIEMBRE 2023'!J9</f>
        <v>19443564628.060001</v>
      </c>
      <c r="K11" s="15">
        <f>J11+'OCTUBRE 2023'!K9</f>
        <v>22058559095.060001</v>
      </c>
      <c r="L11" s="15">
        <f>K11+'NOVIEMBRE 2023'!L9</f>
        <v>24263217045.060001</v>
      </c>
      <c r="M11" s="15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</row>
    <row r="12" spans="1:51" x14ac:dyDescent="0.25">
      <c r="A12" s="6"/>
      <c r="B12" s="6"/>
      <c r="C12" s="4"/>
      <c r="D12" s="4"/>
      <c r="E12" s="4"/>
      <c r="F12" s="4"/>
      <c r="G12" s="4"/>
      <c r="H12" s="4"/>
      <c r="I12" s="4"/>
      <c r="J12" s="4"/>
      <c r="K12" s="4"/>
      <c r="L12" s="40">
        <f>L11-'NOVIEMBRE 2023'!D15</f>
        <v>22694502920.060001</v>
      </c>
      <c r="M12" s="4"/>
    </row>
    <row r="13" spans="1:51" x14ac:dyDescent="0.25">
      <c r="K13" s="62"/>
    </row>
    <row r="14" spans="1:51" s="72" customFormat="1" ht="11.25" x14ac:dyDescent="0.2">
      <c r="A14" s="72" t="s">
        <v>46</v>
      </c>
    </row>
    <row r="16" spans="1:51" x14ac:dyDescent="0.25">
      <c r="G16" s="62"/>
      <c r="K16" s="62"/>
    </row>
    <row r="18" spans="10:11" x14ac:dyDescent="0.25">
      <c r="J18" s="62"/>
      <c r="K18" s="56"/>
    </row>
    <row r="19" spans="10:11" x14ac:dyDescent="0.25">
      <c r="J19" s="62"/>
    </row>
  </sheetData>
  <mergeCells count="2">
    <mergeCell ref="A4:M4"/>
    <mergeCell ref="A6:M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75BED-81D0-4828-9C99-D69D821829DF}">
  <dimension ref="A1:Q36"/>
  <sheetViews>
    <sheetView topLeftCell="B4" workbookViewId="0">
      <selection activeCell="N15" sqref="N15"/>
    </sheetView>
  </sheetViews>
  <sheetFormatPr baseColWidth="10" defaultColWidth="11.42578125" defaultRowHeight="15" x14ac:dyDescent="0.25"/>
  <cols>
    <col min="1" max="1" width="31.7109375" style="2" bestFit="1" customWidth="1"/>
    <col min="2" max="2" width="13.7109375" style="2" customWidth="1"/>
    <col min="3" max="3" width="17" style="2" customWidth="1"/>
    <col min="4" max="4" width="15.140625" style="2" bestFit="1" customWidth="1"/>
    <col min="5" max="5" width="13.7109375" style="2" bestFit="1" customWidth="1"/>
    <col min="6" max="6" width="12.28515625" style="2" bestFit="1" customWidth="1"/>
    <col min="7" max="8" width="11.140625" style="2" bestFit="1" customWidth="1"/>
    <col min="9" max="9" width="14.140625" style="2" bestFit="1" customWidth="1"/>
    <col min="10" max="12" width="12.7109375" style="2" bestFit="1" customWidth="1"/>
    <col min="13" max="13" width="11.140625" style="2" bestFit="1" customWidth="1"/>
    <col min="14" max="16" width="14.140625" style="2" bestFit="1" customWidth="1"/>
    <col min="17" max="16384" width="11.42578125" style="2"/>
  </cols>
  <sheetData>
    <row r="1" spans="1:14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4" x14ac:dyDescent="0.25">
      <c r="A3" s="113" t="s">
        <v>18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23"/>
    </row>
    <row r="4" spans="1:14" ht="15.75" thickBot="1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4" x14ac:dyDescent="0.25">
      <c r="A5" s="90" t="s">
        <v>19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2"/>
    </row>
    <row r="6" spans="1:14" x14ac:dyDescent="0.25">
      <c r="A6" s="24" t="s">
        <v>0</v>
      </c>
      <c r="B6" s="25" t="s">
        <v>1</v>
      </c>
      <c r="C6" s="25" t="s">
        <v>2</v>
      </c>
      <c r="D6" s="25" t="s">
        <v>3</v>
      </c>
      <c r="E6" s="25" t="s">
        <v>4</v>
      </c>
      <c r="F6" s="26" t="s">
        <v>5</v>
      </c>
      <c r="G6" s="26" t="s">
        <v>6</v>
      </c>
      <c r="H6" s="26" t="s">
        <v>7</v>
      </c>
      <c r="I6" s="26" t="s">
        <v>8</v>
      </c>
      <c r="J6" s="26" t="s">
        <v>9</v>
      </c>
      <c r="K6" s="26" t="s">
        <v>10</v>
      </c>
      <c r="L6" s="27" t="s">
        <v>11</v>
      </c>
      <c r="M6" s="27" t="s">
        <v>12</v>
      </c>
    </row>
    <row r="7" spans="1:14" x14ac:dyDescent="0.25">
      <c r="A7" s="28" t="s">
        <v>13</v>
      </c>
      <c r="B7" s="29">
        <v>1353070154</v>
      </c>
      <c r="C7" s="30">
        <v>2442793984.1300001</v>
      </c>
      <c r="D7" s="31">
        <v>105986250.5</v>
      </c>
      <c r="E7" s="31">
        <v>33990012</v>
      </c>
      <c r="F7" s="31">
        <v>71008512.530000001</v>
      </c>
      <c r="G7" s="31">
        <v>90930562</v>
      </c>
      <c r="H7" s="21">
        <v>40861391</v>
      </c>
      <c r="I7" s="21">
        <v>43493622</v>
      </c>
      <c r="J7" s="21">
        <v>791685056</v>
      </c>
      <c r="K7" s="21">
        <v>359152960</v>
      </c>
      <c r="L7" s="31"/>
      <c r="M7" s="32"/>
    </row>
    <row r="8" spans="1:14" x14ac:dyDescent="0.25">
      <c r="A8" s="28" t="s">
        <v>14</v>
      </c>
      <c r="B8" s="33">
        <v>1626137960</v>
      </c>
      <c r="C8" s="30">
        <v>5516345087.5</v>
      </c>
      <c r="D8" s="31">
        <v>218716432</v>
      </c>
      <c r="E8" s="69">
        <v>579832348.89999998</v>
      </c>
      <c r="F8" s="31">
        <v>589797607</v>
      </c>
      <c r="G8" s="31">
        <v>111243289</v>
      </c>
      <c r="H8" s="21">
        <v>382540124</v>
      </c>
      <c r="I8" s="21">
        <v>206418038</v>
      </c>
      <c r="J8" s="21">
        <v>3670000072</v>
      </c>
      <c r="K8" s="21">
        <v>2255841507</v>
      </c>
      <c r="L8" s="35"/>
      <c r="M8" s="32"/>
    </row>
    <row r="9" spans="1:14" ht="15.75" thickBot="1" x14ac:dyDescent="0.3">
      <c r="A9" s="36" t="s">
        <v>15</v>
      </c>
      <c r="B9" s="37">
        <f>B7+B8</f>
        <v>2979208114</v>
      </c>
      <c r="C9" s="38">
        <f t="shared" ref="C9:G9" si="0">C7+C8</f>
        <v>7959139071.6300001</v>
      </c>
      <c r="D9" s="37">
        <f t="shared" si="0"/>
        <v>324702682.5</v>
      </c>
      <c r="E9" s="38">
        <f t="shared" si="0"/>
        <v>613822360.89999998</v>
      </c>
      <c r="F9" s="37">
        <f t="shared" si="0"/>
        <v>660806119.52999997</v>
      </c>
      <c r="G9" s="37">
        <f t="shared" si="0"/>
        <v>202173851</v>
      </c>
      <c r="H9" s="37">
        <f>H7+H8</f>
        <v>423401515</v>
      </c>
      <c r="I9" s="37">
        <f>I7+I8</f>
        <v>249911660</v>
      </c>
      <c r="J9" s="37">
        <f>SUM(J7:J8)</f>
        <v>4461685128</v>
      </c>
      <c r="K9" s="37">
        <f>K7+K8</f>
        <v>2614994467</v>
      </c>
      <c r="L9" s="37">
        <f>L7+L8</f>
        <v>0</v>
      </c>
      <c r="M9" s="39">
        <f>M7+M8</f>
        <v>0</v>
      </c>
    </row>
    <row r="10" spans="1:14" x14ac:dyDescent="0.25">
      <c r="A10" s="114" t="s">
        <v>20</v>
      </c>
      <c r="B10" s="114"/>
      <c r="C10" s="40"/>
      <c r="D10" s="40"/>
      <c r="E10" s="40"/>
      <c r="F10" s="40"/>
      <c r="G10" s="40"/>
      <c r="H10" s="40"/>
      <c r="I10" s="41"/>
      <c r="J10" s="40"/>
      <c r="K10" s="40"/>
      <c r="L10" s="5"/>
      <c r="M10" s="40"/>
    </row>
    <row r="11" spans="1:14" ht="15.75" thickBot="1" x14ac:dyDescent="0.3">
      <c r="A11" s="42"/>
      <c r="B11" s="42"/>
      <c r="C11" s="40"/>
      <c r="D11" s="40"/>
      <c r="E11" s="40"/>
      <c r="F11" s="40"/>
      <c r="G11" s="40"/>
      <c r="H11" s="40"/>
      <c r="I11" s="40"/>
      <c r="J11" s="40"/>
      <c r="K11" s="40"/>
      <c r="L11" s="43"/>
      <c r="M11" s="40"/>
    </row>
    <row r="12" spans="1:14" x14ac:dyDescent="0.25">
      <c r="A12" s="115" t="s">
        <v>21</v>
      </c>
      <c r="B12" s="116"/>
      <c r="C12" s="117"/>
      <c r="D12" s="44">
        <v>29031653672</v>
      </c>
      <c r="E12" s="45"/>
      <c r="F12" s="40"/>
      <c r="G12" s="40"/>
      <c r="H12" s="40"/>
      <c r="I12" s="46"/>
      <c r="J12" s="40"/>
      <c r="K12" s="40"/>
      <c r="L12" s="5"/>
      <c r="M12" s="40"/>
    </row>
    <row r="13" spans="1:14" ht="15.75" thickBot="1" x14ac:dyDescent="0.3">
      <c r="A13" s="93" t="s">
        <v>43</v>
      </c>
      <c r="B13" s="94"/>
      <c r="C13" s="95"/>
      <c r="D13" s="78">
        <v>625000000</v>
      </c>
      <c r="E13" s="45"/>
      <c r="F13" s="40"/>
      <c r="G13" s="40"/>
      <c r="H13" s="40"/>
      <c r="I13" s="46"/>
      <c r="J13" s="40"/>
      <c r="K13" s="40"/>
      <c r="L13" s="5"/>
      <c r="M13" s="40"/>
    </row>
    <row r="14" spans="1:14" ht="15.75" thickTop="1" x14ac:dyDescent="0.25">
      <c r="A14" s="93" t="s">
        <v>42</v>
      </c>
      <c r="B14" s="94"/>
      <c r="C14" s="95"/>
      <c r="D14" s="75">
        <f>D12+D13</f>
        <v>29656653672</v>
      </c>
      <c r="E14" s="45"/>
      <c r="F14" s="40"/>
      <c r="G14" s="40"/>
      <c r="H14" s="40"/>
      <c r="I14" s="46"/>
      <c r="J14" s="40"/>
      <c r="K14" s="40"/>
      <c r="L14" s="5"/>
      <c r="M14" s="40"/>
    </row>
    <row r="15" spans="1:14" x14ac:dyDescent="0.25">
      <c r="A15" s="118" t="s">
        <v>22</v>
      </c>
      <c r="B15" s="103"/>
      <c r="C15" s="104"/>
      <c r="D15" s="47">
        <v>1568714125</v>
      </c>
      <c r="E15" s="40"/>
      <c r="F15" s="40"/>
      <c r="G15" s="40"/>
      <c r="H15" s="40"/>
      <c r="I15" s="46"/>
      <c r="J15" s="40"/>
      <c r="K15" s="40"/>
      <c r="L15" s="5"/>
    </row>
    <row r="16" spans="1:14" ht="15.75" customHeight="1" x14ac:dyDescent="0.25">
      <c r="A16" s="93" t="s">
        <v>23</v>
      </c>
      <c r="B16" s="94"/>
      <c r="C16" s="95"/>
      <c r="D16" s="71">
        <v>1077354142</v>
      </c>
      <c r="E16" s="49"/>
      <c r="F16" s="40"/>
      <c r="G16" s="40"/>
      <c r="H16" s="40"/>
      <c r="L16" s="5"/>
    </row>
    <row r="17" spans="1:17" ht="15.75" thickBot="1" x14ac:dyDescent="0.3">
      <c r="A17" s="119" t="s">
        <v>24</v>
      </c>
      <c r="B17" s="120"/>
      <c r="C17" s="121"/>
      <c r="D17" s="39">
        <f>D14-D15-D16</f>
        <v>27010585405</v>
      </c>
      <c r="E17" s="40"/>
      <c r="F17" s="40"/>
      <c r="G17" s="40"/>
      <c r="H17" s="40"/>
      <c r="L17" s="5"/>
    </row>
    <row r="18" spans="1:17" ht="15.75" thickBot="1" x14ac:dyDescent="0.3">
      <c r="A18" s="83"/>
      <c r="B18" s="83"/>
      <c r="C18" s="83"/>
      <c r="D18" s="84"/>
      <c r="E18" s="40"/>
      <c r="F18" s="40"/>
      <c r="G18" s="40"/>
      <c r="H18" s="40"/>
      <c r="L18" s="5"/>
    </row>
    <row r="19" spans="1:17" x14ac:dyDescent="0.25">
      <c r="A19" s="122"/>
      <c r="B19" s="122"/>
      <c r="C19" s="50"/>
      <c r="D19" s="40"/>
      <c r="E19" s="40"/>
      <c r="F19" s="40"/>
      <c r="G19" s="40"/>
      <c r="H19" s="40"/>
      <c r="L19" s="5"/>
    </row>
    <row r="20" spans="1:17" s="54" customFormat="1" ht="12" x14ac:dyDescent="0.2">
      <c r="A20" s="123" t="s">
        <v>25</v>
      </c>
      <c r="B20" s="123"/>
      <c r="C20" s="123"/>
      <c r="D20" s="123"/>
      <c r="E20" s="123"/>
      <c r="F20" s="123"/>
      <c r="G20" s="51"/>
      <c r="H20" s="51"/>
      <c r="I20" s="52"/>
      <c r="J20" s="51"/>
      <c r="K20" s="51"/>
      <c r="L20" s="53"/>
      <c r="M20" s="51"/>
    </row>
    <row r="21" spans="1:17" x14ac:dyDescent="0.25">
      <c r="A21" s="124" t="s">
        <v>26</v>
      </c>
      <c r="B21" s="125"/>
      <c r="C21" s="126"/>
      <c r="D21" s="124" t="s">
        <v>27</v>
      </c>
      <c r="E21" s="126"/>
      <c r="F21" s="55" t="s">
        <v>28</v>
      </c>
      <c r="I21" s="56"/>
    </row>
    <row r="22" spans="1:17" x14ac:dyDescent="0.25">
      <c r="A22" s="102" t="s">
        <v>29</v>
      </c>
      <c r="B22" s="103"/>
      <c r="C22" s="104"/>
      <c r="D22" s="111">
        <f>D17</f>
        <v>27010585405</v>
      </c>
      <c r="E22" s="112"/>
      <c r="F22" s="57">
        <v>1</v>
      </c>
      <c r="I22" s="56"/>
      <c r="P22" s="58"/>
    </row>
    <row r="23" spans="1:17" x14ac:dyDescent="0.25">
      <c r="A23" s="102" t="s">
        <v>30</v>
      </c>
      <c r="B23" s="103"/>
      <c r="C23" s="104"/>
      <c r="D23" s="105">
        <f>B9+C9+D9+E9+F9+G9+H9+I9+J9+K9+L9+M9-B29</f>
        <v>20489844969.560001</v>
      </c>
      <c r="E23" s="106"/>
      <c r="F23" s="59">
        <f>D23*F22/D22</f>
        <v>0.75858574193534778</v>
      </c>
      <c r="I23" s="56"/>
      <c r="P23" s="58"/>
    </row>
    <row r="24" spans="1:17" ht="15.75" hidden="1" customHeight="1" x14ac:dyDescent="0.25">
      <c r="A24" s="96" t="s">
        <v>31</v>
      </c>
      <c r="B24" s="97"/>
      <c r="C24" s="98"/>
      <c r="D24" s="107">
        <f>D22-D23</f>
        <v>6520740435.4399986</v>
      </c>
      <c r="E24" s="108"/>
      <c r="F24" s="60">
        <f>F22-F23</f>
        <v>0.24141425806465222</v>
      </c>
      <c r="I24" s="56"/>
    </row>
    <row r="25" spans="1:17" ht="15.75" hidden="1" customHeight="1" x14ac:dyDescent="0.25">
      <c r="A25" s="102" t="s">
        <v>32</v>
      </c>
      <c r="B25" s="103"/>
      <c r="C25" s="104"/>
      <c r="D25" s="109"/>
      <c r="E25" s="110"/>
      <c r="F25" s="61">
        <f>D25/D22</f>
        <v>0</v>
      </c>
      <c r="I25" s="56"/>
    </row>
    <row r="26" spans="1:17" x14ac:dyDescent="0.25">
      <c r="A26" s="96" t="s">
        <v>33</v>
      </c>
      <c r="B26" s="97"/>
      <c r="C26" s="98"/>
      <c r="D26" s="99">
        <f>D22-D23-D25</f>
        <v>6520740435.4399986</v>
      </c>
      <c r="E26" s="100"/>
      <c r="F26" s="60">
        <f>F22-F23-F25</f>
        <v>0.24141425806465222</v>
      </c>
      <c r="I26" s="56"/>
      <c r="P26" s="58"/>
    </row>
    <row r="27" spans="1:17" x14ac:dyDescent="0.25">
      <c r="A27" s="101" t="s">
        <v>20</v>
      </c>
      <c r="B27" s="101"/>
      <c r="E27" s="62"/>
      <c r="H27" s="62"/>
      <c r="I27" s="56"/>
      <c r="P27" s="58"/>
    </row>
    <row r="28" spans="1:17" x14ac:dyDescent="0.25">
      <c r="A28" s="42"/>
      <c r="B28" s="42"/>
      <c r="E28" s="62"/>
      <c r="H28" s="62"/>
      <c r="I28" s="56"/>
      <c r="Q28" s="58"/>
    </row>
    <row r="29" spans="1:17" x14ac:dyDescent="0.25">
      <c r="A29" s="18" t="s">
        <v>34</v>
      </c>
      <c r="B29" s="63"/>
      <c r="E29" s="58"/>
      <c r="Q29" s="58"/>
    </row>
    <row r="30" spans="1:17" x14ac:dyDescent="0.25">
      <c r="D30" s="58"/>
      <c r="I30" s="58"/>
    </row>
    <row r="33" spans="3:3" x14ac:dyDescent="0.25">
      <c r="C33" s="56"/>
    </row>
    <row r="34" spans="3:3" x14ac:dyDescent="0.25">
      <c r="C34" s="58"/>
    </row>
    <row r="35" spans="3:3" x14ac:dyDescent="0.25">
      <c r="C35" s="70"/>
    </row>
    <row r="36" spans="3:3" x14ac:dyDescent="0.25">
      <c r="C36" s="70"/>
    </row>
  </sheetData>
  <mergeCells count="24">
    <mergeCell ref="A21:C21"/>
    <mergeCell ref="D21:E21"/>
    <mergeCell ref="A14:C14"/>
    <mergeCell ref="A3:M3"/>
    <mergeCell ref="A5:M5"/>
    <mergeCell ref="A10:B10"/>
    <mergeCell ref="A12:C12"/>
    <mergeCell ref="A15:C15"/>
    <mergeCell ref="A13:C13"/>
    <mergeCell ref="A26:C26"/>
    <mergeCell ref="D26:E26"/>
    <mergeCell ref="A27:B27"/>
    <mergeCell ref="A23:C23"/>
    <mergeCell ref="D23:E23"/>
    <mergeCell ref="A24:C24"/>
    <mergeCell ref="D24:E24"/>
    <mergeCell ref="A25:C25"/>
    <mergeCell ref="D25:E25"/>
    <mergeCell ref="A22:C22"/>
    <mergeCell ref="D22:E22"/>
    <mergeCell ref="A16:C16"/>
    <mergeCell ref="A17:C17"/>
    <mergeCell ref="A19:B19"/>
    <mergeCell ref="A20:F2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AFEAD-EF37-42FD-BFD9-C98D1A74440A}">
  <sheetPr>
    <tabColor theme="8" tint="-0.249977111117893"/>
  </sheetPr>
  <dimension ref="A1:N20"/>
  <sheetViews>
    <sheetView workbookViewId="0">
      <selection activeCell="I38" sqref="I38"/>
    </sheetView>
  </sheetViews>
  <sheetFormatPr baseColWidth="10" defaultColWidth="11.42578125" defaultRowHeight="15" x14ac:dyDescent="0.25"/>
  <cols>
    <col min="1" max="1" width="31.7109375" style="2" bestFit="1" customWidth="1"/>
    <col min="2" max="2" width="13.7109375" style="2" customWidth="1"/>
    <col min="3" max="3" width="17" style="2" customWidth="1"/>
    <col min="4" max="4" width="15.140625" style="2" bestFit="1" customWidth="1"/>
    <col min="5" max="5" width="11.140625" style="2" bestFit="1" customWidth="1"/>
    <col min="6" max="6" width="12.28515625" style="2" bestFit="1" customWidth="1"/>
    <col min="7" max="8" width="11.140625" style="2" bestFit="1" customWidth="1"/>
    <col min="9" max="9" width="14.140625" style="2" bestFit="1" customWidth="1"/>
    <col min="10" max="12" width="12.7109375" style="2" bestFit="1" customWidth="1"/>
    <col min="13" max="13" width="11.140625" style="2" bestFit="1" customWidth="1"/>
    <col min="14" max="16" width="14.140625" style="2" bestFit="1" customWidth="1"/>
    <col min="17" max="16384" width="11.42578125" style="2"/>
  </cols>
  <sheetData>
    <row r="1" spans="1:14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4" x14ac:dyDescent="0.25">
      <c r="A3" s="113" t="s">
        <v>18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23"/>
    </row>
    <row r="4" spans="1:14" ht="15.75" thickBot="1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4" x14ac:dyDescent="0.25">
      <c r="A5" s="90" t="s">
        <v>19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2"/>
    </row>
    <row r="6" spans="1:14" x14ac:dyDescent="0.25">
      <c r="A6" s="24" t="s">
        <v>0</v>
      </c>
      <c r="B6" s="25" t="s">
        <v>1</v>
      </c>
      <c r="C6" s="25" t="s">
        <v>2</v>
      </c>
      <c r="D6" s="25" t="s">
        <v>3</v>
      </c>
      <c r="E6" s="25" t="s">
        <v>4</v>
      </c>
      <c r="F6" s="26" t="s">
        <v>5</v>
      </c>
      <c r="G6" s="26" t="s">
        <v>6</v>
      </c>
      <c r="H6" s="26" t="s">
        <v>7</v>
      </c>
      <c r="I6" s="26" t="s">
        <v>8</v>
      </c>
      <c r="J6" s="26" t="s">
        <v>9</v>
      </c>
      <c r="K6" s="26" t="s">
        <v>10</v>
      </c>
      <c r="L6" s="27" t="s">
        <v>11</v>
      </c>
      <c r="M6" s="27" t="s">
        <v>12</v>
      </c>
    </row>
    <row r="7" spans="1:14" x14ac:dyDescent="0.25">
      <c r="A7" s="28" t="s">
        <v>13</v>
      </c>
      <c r="B7" s="29">
        <v>1353070154</v>
      </c>
      <c r="C7" s="30"/>
      <c r="D7" s="31"/>
      <c r="E7" s="31"/>
      <c r="F7" s="31"/>
      <c r="G7" s="31"/>
      <c r="H7" s="21"/>
      <c r="I7" s="31"/>
      <c r="J7" s="31"/>
      <c r="K7" s="31"/>
      <c r="L7" s="31"/>
      <c r="M7" s="32"/>
    </row>
    <row r="8" spans="1:14" x14ac:dyDescent="0.25">
      <c r="A8" s="28" t="s">
        <v>14</v>
      </c>
      <c r="B8" s="33">
        <v>1626137960</v>
      </c>
      <c r="C8" s="30"/>
      <c r="D8" s="31"/>
      <c r="E8" s="31"/>
      <c r="F8" s="31"/>
      <c r="G8" s="31"/>
      <c r="H8" s="21"/>
      <c r="I8" s="34"/>
      <c r="J8" s="31"/>
      <c r="K8" s="31"/>
      <c r="L8" s="35"/>
      <c r="M8" s="32"/>
    </row>
    <row r="9" spans="1:14" ht="15.75" thickBot="1" x14ac:dyDescent="0.3">
      <c r="A9" s="36" t="s">
        <v>15</v>
      </c>
      <c r="B9" s="37">
        <f>B7+B8</f>
        <v>2979208114</v>
      </c>
      <c r="C9" s="38"/>
      <c r="D9" s="37">
        <f t="shared" ref="D9:G9" si="0">D7+D8</f>
        <v>0</v>
      </c>
      <c r="E9" s="37">
        <f t="shared" si="0"/>
        <v>0</v>
      </c>
      <c r="F9" s="37">
        <f t="shared" si="0"/>
        <v>0</v>
      </c>
      <c r="G9" s="37">
        <f t="shared" si="0"/>
        <v>0</v>
      </c>
      <c r="H9" s="37">
        <f>H7+H8</f>
        <v>0</v>
      </c>
      <c r="I9" s="37">
        <f>I7+I8</f>
        <v>0</v>
      </c>
      <c r="J9" s="37">
        <f>SUM(J7:J8)</f>
        <v>0</v>
      </c>
      <c r="K9" s="37">
        <f>K7+K8</f>
        <v>0</v>
      </c>
      <c r="L9" s="37">
        <f>L7+L8</f>
        <v>0</v>
      </c>
      <c r="M9" s="39">
        <f>M7+M8</f>
        <v>0</v>
      </c>
    </row>
    <row r="10" spans="1:14" x14ac:dyDescent="0.25">
      <c r="A10" s="114" t="s">
        <v>20</v>
      </c>
      <c r="B10" s="114"/>
      <c r="C10" s="40"/>
      <c r="D10" s="40"/>
      <c r="E10" s="40"/>
      <c r="F10" s="40"/>
      <c r="G10" s="40"/>
      <c r="H10" s="40"/>
      <c r="I10" s="41"/>
      <c r="J10" s="40"/>
      <c r="K10" s="40"/>
      <c r="L10" s="5"/>
      <c r="M10" s="40"/>
    </row>
    <row r="11" spans="1:14" ht="15.75" thickBot="1" x14ac:dyDescent="0.3">
      <c r="A11" s="42"/>
      <c r="B11" s="42"/>
      <c r="C11" s="40"/>
      <c r="D11" s="40"/>
      <c r="E11" s="40"/>
      <c r="F11" s="40"/>
      <c r="G11" s="40"/>
      <c r="H11" s="40"/>
      <c r="I11" s="40"/>
      <c r="J11" s="40"/>
      <c r="K11" s="40"/>
      <c r="L11" s="43"/>
      <c r="M11" s="40"/>
    </row>
    <row r="12" spans="1:14" x14ac:dyDescent="0.25">
      <c r="A12" s="115" t="s">
        <v>21</v>
      </c>
      <c r="B12" s="116"/>
      <c r="C12" s="117"/>
      <c r="D12" s="44">
        <v>29031653672</v>
      </c>
      <c r="E12" s="45"/>
      <c r="F12" s="40"/>
      <c r="G12" s="40"/>
      <c r="H12" s="40"/>
      <c r="I12" s="46"/>
      <c r="J12" s="40"/>
      <c r="K12" s="40"/>
      <c r="L12" s="5"/>
      <c r="M12" s="40"/>
    </row>
    <row r="13" spans="1:14" x14ac:dyDescent="0.25">
      <c r="A13" s="118" t="s">
        <v>22</v>
      </c>
      <c r="B13" s="103"/>
      <c r="C13" s="104"/>
      <c r="D13" s="47">
        <v>1568714125</v>
      </c>
      <c r="E13" s="40"/>
      <c r="F13" s="40"/>
      <c r="G13" s="40"/>
      <c r="H13" s="40"/>
      <c r="I13" s="46"/>
      <c r="J13" s="40"/>
      <c r="K13" s="40"/>
      <c r="L13" s="5"/>
    </row>
    <row r="14" spans="1:14" ht="15.75" customHeight="1" x14ac:dyDescent="0.25">
      <c r="A14" s="93" t="s">
        <v>23</v>
      </c>
      <c r="B14" s="94"/>
      <c r="C14" s="95"/>
      <c r="D14" s="48">
        <v>438893576</v>
      </c>
      <c r="E14" s="49"/>
      <c r="F14" s="40"/>
      <c r="G14" s="40"/>
      <c r="H14" s="40"/>
      <c r="L14" s="5"/>
    </row>
    <row r="15" spans="1:14" ht="15.75" thickBot="1" x14ac:dyDescent="0.3">
      <c r="A15" s="119" t="s">
        <v>24</v>
      </c>
      <c r="B15" s="120"/>
      <c r="C15" s="121"/>
      <c r="D15" s="39">
        <f>D12-D13-D14</f>
        <v>27024045971</v>
      </c>
      <c r="E15" s="40"/>
      <c r="F15" s="40"/>
      <c r="G15" s="40"/>
      <c r="H15" s="40"/>
      <c r="L15" s="5"/>
    </row>
    <row r="16" spans="1:14" x14ac:dyDescent="0.25">
      <c r="A16" s="122"/>
      <c r="B16" s="122"/>
      <c r="C16" s="50"/>
      <c r="D16" s="40"/>
      <c r="E16" s="40"/>
      <c r="F16" s="40"/>
      <c r="G16" s="40"/>
      <c r="H16" s="40"/>
      <c r="L16" s="5"/>
    </row>
    <row r="19" spans="1:4" x14ac:dyDescent="0.25">
      <c r="A19" s="127" t="s">
        <v>38</v>
      </c>
      <c r="B19" s="127"/>
      <c r="C19" s="127"/>
      <c r="D19" s="68">
        <f>B9+D13</f>
        <v>4547922239</v>
      </c>
    </row>
    <row r="20" spans="1:4" x14ac:dyDescent="0.25">
      <c r="C20" s="58"/>
    </row>
  </sheetData>
  <mergeCells count="9">
    <mergeCell ref="A19:C19"/>
    <mergeCell ref="A15:C15"/>
    <mergeCell ref="A16:B16"/>
    <mergeCell ref="A3:M3"/>
    <mergeCell ref="A5:M5"/>
    <mergeCell ref="A10:B10"/>
    <mergeCell ref="A12:C12"/>
    <mergeCell ref="A13:C13"/>
    <mergeCell ref="A14:C1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5A6BB-D641-4D1C-8E8F-965B8077385F}">
  <sheetPr>
    <tabColor theme="8" tint="-0.249977111117893"/>
  </sheetPr>
  <dimension ref="A1:N21"/>
  <sheetViews>
    <sheetView workbookViewId="0">
      <selection activeCell="F14" sqref="F14"/>
    </sheetView>
  </sheetViews>
  <sheetFormatPr baseColWidth="10" defaultColWidth="11.42578125" defaultRowHeight="15" x14ac:dyDescent="0.25"/>
  <cols>
    <col min="1" max="1" width="31.7109375" style="2" bestFit="1" customWidth="1"/>
    <col min="2" max="2" width="13.7109375" style="2" customWidth="1"/>
    <col min="3" max="3" width="17" style="2" customWidth="1"/>
    <col min="4" max="4" width="15.140625" style="2" bestFit="1" customWidth="1"/>
    <col min="5" max="5" width="11.140625" style="2" bestFit="1" customWidth="1"/>
    <col min="6" max="6" width="12.28515625" style="2" bestFit="1" customWidth="1"/>
    <col min="7" max="8" width="11.140625" style="2" bestFit="1" customWidth="1"/>
    <col min="9" max="9" width="14.140625" style="2" bestFit="1" customWidth="1"/>
    <col min="10" max="12" width="12.7109375" style="2" bestFit="1" customWidth="1"/>
    <col min="13" max="13" width="11.140625" style="2" bestFit="1" customWidth="1"/>
    <col min="14" max="16" width="14.140625" style="2" bestFit="1" customWidth="1"/>
    <col min="17" max="16384" width="11.42578125" style="2"/>
  </cols>
  <sheetData>
    <row r="1" spans="1:14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4" x14ac:dyDescent="0.25">
      <c r="A3" s="113" t="s">
        <v>18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23"/>
    </row>
    <row r="4" spans="1:14" ht="15.75" thickBot="1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4" x14ac:dyDescent="0.25">
      <c r="A5" s="90" t="s">
        <v>19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2"/>
    </row>
    <row r="6" spans="1:14" x14ac:dyDescent="0.25">
      <c r="A6" s="24" t="s">
        <v>0</v>
      </c>
      <c r="B6" s="25" t="s">
        <v>1</v>
      </c>
      <c r="C6" s="25" t="s">
        <v>2</v>
      </c>
      <c r="D6" s="25" t="s">
        <v>3</v>
      </c>
      <c r="E6" s="25" t="s">
        <v>4</v>
      </c>
      <c r="F6" s="26" t="s">
        <v>5</v>
      </c>
      <c r="G6" s="26" t="s">
        <v>6</v>
      </c>
      <c r="H6" s="26" t="s">
        <v>7</v>
      </c>
      <c r="I6" s="26" t="s">
        <v>8</v>
      </c>
      <c r="J6" s="26" t="s">
        <v>9</v>
      </c>
      <c r="K6" s="26" t="s">
        <v>10</v>
      </c>
      <c r="L6" s="27" t="s">
        <v>11</v>
      </c>
      <c r="M6" s="27" t="s">
        <v>12</v>
      </c>
    </row>
    <row r="7" spans="1:14" x14ac:dyDescent="0.25">
      <c r="A7" s="28" t="s">
        <v>13</v>
      </c>
      <c r="B7" s="29">
        <v>1353070154</v>
      </c>
      <c r="C7" s="30">
        <v>2442793984.1300001</v>
      </c>
      <c r="D7" s="31"/>
      <c r="E7" s="31"/>
      <c r="F7" s="31"/>
      <c r="G7" s="31"/>
      <c r="H7" s="21"/>
      <c r="I7" s="31"/>
      <c r="J7" s="31"/>
      <c r="K7" s="31"/>
      <c r="L7" s="31"/>
      <c r="M7" s="32"/>
    </row>
    <row r="8" spans="1:14" x14ac:dyDescent="0.25">
      <c r="A8" s="28" t="s">
        <v>14</v>
      </c>
      <c r="B8" s="33">
        <v>1626137960</v>
      </c>
      <c r="C8" s="30">
        <v>5516345087.5</v>
      </c>
      <c r="D8" s="31"/>
      <c r="E8" s="31"/>
      <c r="F8" s="31"/>
      <c r="G8" s="31"/>
      <c r="H8" s="21"/>
      <c r="I8" s="34"/>
      <c r="J8" s="31"/>
      <c r="K8" s="31"/>
      <c r="L8" s="35"/>
      <c r="M8" s="32"/>
    </row>
    <row r="9" spans="1:14" ht="15.75" thickBot="1" x14ac:dyDescent="0.3">
      <c r="A9" s="36" t="s">
        <v>15</v>
      </c>
      <c r="B9" s="37">
        <f>B7+B8</f>
        <v>2979208114</v>
      </c>
      <c r="C9" s="38">
        <f t="shared" ref="C9:G9" si="0">C7+C8</f>
        <v>7959139071.6300001</v>
      </c>
      <c r="D9" s="37">
        <f t="shared" si="0"/>
        <v>0</v>
      </c>
      <c r="E9" s="37">
        <f t="shared" si="0"/>
        <v>0</v>
      </c>
      <c r="F9" s="37">
        <f t="shared" si="0"/>
        <v>0</v>
      </c>
      <c r="G9" s="37">
        <f t="shared" si="0"/>
        <v>0</v>
      </c>
      <c r="H9" s="37">
        <f>H7+H8</f>
        <v>0</v>
      </c>
      <c r="I9" s="37">
        <f>I7+I8</f>
        <v>0</v>
      </c>
      <c r="J9" s="37">
        <f>SUM(J7:J8)</f>
        <v>0</v>
      </c>
      <c r="K9" s="37">
        <f>K7+K8</f>
        <v>0</v>
      </c>
      <c r="L9" s="37">
        <f>L7+L8</f>
        <v>0</v>
      </c>
      <c r="M9" s="39">
        <f>M7+M8</f>
        <v>0</v>
      </c>
    </row>
    <row r="10" spans="1:14" x14ac:dyDescent="0.25">
      <c r="A10" s="114" t="s">
        <v>20</v>
      </c>
      <c r="B10" s="114"/>
      <c r="C10" s="40"/>
      <c r="D10" s="40"/>
      <c r="E10" s="40"/>
      <c r="F10" s="40"/>
      <c r="G10" s="40"/>
      <c r="H10" s="40"/>
      <c r="I10" s="41"/>
      <c r="J10" s="40"/>
      <c r="K10" s="40"/>
      <c r="L10" s="5"/>
      <c r="M10" s="40"/>
    </row>
    <row r="11" spans="1:14" ht="15.75" thickBot="1" x14ac:dyDescent="0.3">
      <c r="A11" s="42"/>
      <c r="B11" s="42"/>
      <c r="C11" s="40"/>
      <c r="D11" s="40"/>
      <c r="E11" s="40"/>
      <c r="F11" s="40"/>
      <c r="G11" s="40"/>
      <c r="H11" s="40"/>
      <c r="I11" s="40"/>
      <c r="J11" s="40"/>
      <c r="K11" s="40"/>
      <c r="L11" s="43"/>
      <c r="M11" s="40"/>
    </row>
    <row r="12" spans="1:14" x14ac:dyDescent="0.25">
      <c r="A12" s="115" t="s">
        <v>21</v>
      </c>
      <c r="B12" s="116"/>
      <c r="C12" s="117"/>
      <c r="D12" s="44">
        <v>29031653672</v>
      </c>
      <c r="E12" s="45"/>
      <c r="F12" s="40"/>
      <c r="G12" s="40"/>
      <c r="H12" s="40"/>
      <c r="I12" s="46"/>
      <c r="J12" s="40"/>
      <c r="K12" s="40"/>
      <c r="L12" s="5"/>
      <c r="M12" s="40"/>
    </row>
    <row r="13" spans="1:14" x14ac:dyDescent="0.25">
      <c r="A13" s="118" t="s">
        <v>22</v>
      </c>
      <c r="B13" s="103"/>
      <c r="C13" s="104"/>
      <c r="D13" s="47">
        <v>1568714125</v>
      </c>
      <c r="E13" s="40"/>
      <c r="F13" s="40"/>
      <c r="G13" s="40"/>
      <c r="H13" s="40"/>
      <c r="I13" s="46"/>
      <c r="J13" s="40"/>
      <c r="K13" s="40"/>
      <c r="L13" s="5"/>
    </row>
    <row r="14" spans="1:14" ht="15.75" customHeight="1" x14ac:dyDescent="0.25">
      <c r="A14" s="93" t="s">
        <v>23</v>
      </c>
      <c r="B14" s="94"/>
      <c r="C14" s="95"/>
      <c r="D14" s="48">
        <v>438893576</v>
      </c>
      <c r="E14" s="49"/>
      <c r="F14" s="40"/>
      <c r="G14" s="40"/>
      <c r="H14" s="40"/>
      <c r="L14" s="5"/>
    </row>
    <row r="15" spans="1:14" ht="15.75" thickBot="1" x14ac:dyDescent="0.3">
      <c r="A15" s="119" t="s">
        <v>24</v>
      </c>
      <c r="B15" s="120"/>
      <c r="C15" s="121"/>
      <c r="D15" s="39">
        <f>D12-D13-D14</f>
        <v>27024045971</v>
      </c>
      <c r="E15" s="40"/>
      <c r="F15" s="40"/>
      <c r="G15" s="40"/>
      <c r="H15" s="40"/>
      <c r="L15" s="5"/>
    </row>
    <row r="16" spans="1:14" x14ac:dyDescent="0.25">
      <c r="A16" s="122"/>
      <c r="B16" s="122"/>
      <c r="C16" s="50"/>
      <c r="D16" s="40"/>
      <c r="E16" s="40"/>
      <c r="F16" s="40"/>
      <c r="G16" s="40"/>
      <c r="H16" s="40"/>
      <c r="L16" s="5"/>
    </row>
    <row r="17" spans="1:9" x14ac:dyDescent="0.25">
      <c r="D17" s="58"/>
      <c r="I17" s="58"/>
    </row>
    <row r="19" spans="1:9" x14ac:dyDescent="0.25">
      <c r="A19" s="127" t="s">
        <v>39</v>
      </c>
      <c r="B19" s="127"/>
      <c r="C19" s="127"/>
      <c r="D19" s="68">
        <f>B9+C9+D13</f>
        <v>12507061310.630001</v>
      </c>
    </row>
    <row r="20" spans="1:9" x14ac:dyDescent="0.25">
      <c r="C20" s="56"/>
    </row>
    <row r="21" spans="1:9" x14ac:dyDescent="0.25">
      <c r="C21" s="58"/>
    </row>
  </sheetData>
  <mergeCells count="9">
    <mergeCell ref="A19:C19"/>
    <mergeCell ref="A15:C15"/>
    <mergeCell ref="A16:B16"/>
    <mergeCell ref="A3:M3"/>
    <mergeCell ref="A5:M5"/>
    <mergeCell ref="A10:B10"/>
    <mergeCell ref="A12:C12"/>
    <mergeCell ref="A13:C13"/>
    <mergeCell ref="A14:C1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5165D-DCA7-4BD6-93D1-129B53336CE2}">
  <sheetPr>
    <tabColor rgb="FF002060"/>
  </sheetPr>
  <dimension ref="A1:N21"/>
  <sheetViews>
    <sheetView workbookViewId="0">
      <selection activeCell="G30" sqref="G30"/>
    </sheetView>
  </sheetViews>
  <sheetFormatPr baseColWidth="10" defaultColWidth="11.42578125" defaultRowHeight="15" x14ac:dyDescent="0.25"/>
  <cols>
    <col min="1" max="1" width="31.7109375" style="2" bestFit="1" customWidth="1"/>
    <col min="2" max="2" width="13.7109375" style="2" customWidth="1"/>
    <col min="3" max="3" width="17" style="2" customWidth="1"/>
    <col min="4" max="4" width="15.140625" style="2" bestFit="1" customWidth="1"/>
    <col min="5" max="5" width="11.140625" style="2" bestFit="1" customWidth="1"/>
    <col min="6" max="6" width="13.7109375" style="2" bestFit="1" customWidth="1"/>
    <col min="7" max="8" width="11.140625" style="2" bestFit="1" customWidth="1"/>
    <col min="9" max="9" width="14.140625" style="2" bestFit="1" customWidth="1"/>
    <col min="10" max="12" width="12.7109375" style="2" bestFit="1" customWidth="1"/>
    <col min="13" max="13" width="11.140625" style="2" bestFit="1" customWidth="1"/>
    <col min="14" max="16" width="14.140625" style="2" bestFit="1" customWidth="1"/>
    <col min="17" max="16384" width="11.42578125" style="2"/>
  </cols>
  <sheetData>
    <row r="1" spans="1:14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4" x14ac:dyDescent="0.25">
      <c r="A3" s="113" t="s">
        <v>18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23"/>
    </row>
    <row r="4" spans="1:14" ht="15.75" thickBot="1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4" x14ac:dyDescent="0.25">
      <c r="A5" s="90" t="s">
        <v>19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2"/>
    </row>
    <row r="6" spans="1:14" x14ac:dyDescent="0.25">
      <c r="A6" s="24" t="s">
        <v>0</v>
      </c>
      <c r="B6" s="25" t="s">
        <v>1</v>
      </c>
      <c r="C6" s="25" t="s">
        <v>2</v>
      </c>
      <c r="D6" s="25" t="s">
        <v>3</v>
      </c>
      <c r="E6" s="25" t="s">
        <v>4</v>
      </c>
      <c r="F6" s="26" t="s">
        <v>5</v>
      </c>
      <c r="G6" s="26" t="s">
        <v>6</v>
      </c>
      <c r="H6" s="26" t="s">
        <v>7</v>
      </c>
      <c r="I6" s="26" t="s">
        <v>8</v>
      </c>
      <c r="J6" s="26" t="s">
        <v>9</v>
      </c>
      <c r="K6" s="26" t="s">
        <v>10</v>
      </c>
      <c r="L6" s="27" t="s">
        <v>11</v>
      </c>
      <c r="M6" s="27" t="s">
        <v>12</v>
      </c>
    </row>
    <row r="7" spans="1:14" x14ac:dyDescent="0.25">
      <c r="A7" s="28" t="s">
        <v>13</v>
      </c>
      <c r="B7" s="29">
        <v>1353070154</v>
      </c>
      <c r="C7" s="30">
        <v>2442793984.1300001</v>
      </c>
      <c r="D7" s="31">
        <v>105986250.5</v>
      </c>
      <c r="E7" s="31"/>
      <c r="F7" s="31"/>
      <c r="G7" s="31"/>
      <c r="H7" s="21"/>
      <c r="I7" s="31"/>
      <c r="J7" s="31"/>
      <c r="K7" s="31"/>
      <c r="L7" s="31"/>
      <c r="M7" s="32"/>
    </row>
    <row r="8" spans="1:14" x14ac:dyDescent="0.25">
      <c r="A8" s="28" t="s">
        <v>14</v>
      </c>
      <c r="B8" s="33">
        <v>1626137960</v>
      </c>
      <c r="C8" s="30">
        <v>5516345087.5</v>
      </c>
      <c r="D8" s="31">
        <v>218716432</v>
      </c>
      <c r="E8" s="31"/>
      <c r="F8" s="31"/>
      <c r="G8" s="31"/>
      <c r="H8" s="21"/>
      <c r="I8" s="34"/>
      <c r="J8" s="31"/>
      <c r="K8" s="31"/>
      <c r="L8" s="35"/>
      <c r="M8" s="32"/>
    </row>
    <row r="9" spans="1:14" ht="15.75" thickBot="1" x14ac:dyDescent="0.3">
      <c r="A9" s="36" t="s">
        <v>15</v>
      </c>
      <c r="B9" s="37">
        <f>B7+B8</f>
        <v>2979208114</v>
      </c>
      <c r="C9" s="38">
        <f t="shared" ref="C9:G9" si="0">C7+C8</f>
        <v>7959139071.6300001</v>
      </c>
      <c r="D9" s="37">
        <f t="shared" si="0"/>
        <v>324702682.5</v>
      </c>
      <c r="E9" s="37">
        <f t="shared" si="0"/>
        <v>0</v>
      </c>
      <c r="F9" s="37">
        <f t="shared" si="0"/>
        <v>0</v>
      </c>
      <c r="G9" s="37">
        <f t="shared" si="0"/>
        <v>0</v>
      </c>
      <c r="H9" s="37">
        <f>H7+H8</f>
        <v>0</v>
      </c>
      <c r="I9" s="37">
        <f>I7+I8</f>
        <v>0</v>
      </c>
      <c r="J9" s="37">
        <f>SUM(J7:J8)</f>
        <v>0</v>
      </c>
      <c r="K9" s="37">
        <f>K7+K8</f>
        <v>0</v>
      </c>
      <c r="L9" s="37">
        <f>L7+L8</f>
        <v>0</v>
      </c>
      <c r="M9" s="39">
        <f>M7+M8</f>
        <v>0</v>
      </c>
    </row>
    <row r="10" spans="1:14" x14ac:dyDescent="0.25">
      <c r="A10" s="114" t="s">
        <v>20</v>
      </c>
      <c r="B10" s="114"/>
      <c r="C10" s="40"/>
      <c r="D10" s="40"/>
      <c r="E10" s="40"/>
      <c r="F10" s="40"/>
      <c r="G10" s="40"/>
      <c r="H10" s="40"/>
      <c r="I10" s="41"/>
      <c r="J10" s="40"/>
      <c r="K10" s="40"/>
      <c r="L10" s="5"/>
      <c r="M10" s="40"/>
    </row>
    <row r="11" spans="1:14" ht="15.75" thickBot="1" x14ac:dyDescent="0.3">
      <c r="A11" s="42"/>
      <c r="B11" s="42"/>
      <c r="C11" s="40"/>
      <c r="D11" s="40"/>
      <c r="E11" s="40"/>
      <c r="F11" s="40"/>
      <c r="G11" s="40"/>
      <c r="H11" s="40"/>
      <c r="I11" s="40"/>
      <c r="J11" s="40"/>
      <c r="K11" s="40"/>
      <c r="L11" s="43"/>
      <c r="M11" s="40"/>
    </row>
    <row r="12" spans="1:14" x14ac:dyDescent="0.25">
      <c r="A12" s="115" t="s">
        <v>21</v>
      </c>
      <c r="B12" s="116"/>
      <c r="C12" s="117"/>
      <c r="D12" s="44">
        <v>29031653672</v>
      </c>
      <c r="E12" s="45"/>
      <c r="F12" s="40"/>
      <c r="G12" s="40"/>
      <c r="H12" s="40"/>
      <c r="I12" s="46"/>
      <c r="J12" s="40"/>
      <c r="K12" s="40"/>
      <c r="L12" s="5"/>
      <c r="M12" s="40"/>
    </row>
    <row r="13" spans="1:14" x14ac:dyDescent="0.25">
      <c r="A13" s="118" t="s">
        <v>22</v>
      </c>
      <c r="B13" s="103"/>
      <c r="C13" s="104"/>
      <c r="D13" s="47">
        <v>1568714125</v>
      </c>
      <c r="E13" s="40"/>
      <c r="F13" s="40"/>
      <c r="G13" s="40"/>
      <c r="H13" s="40"/>
      <c r="I13" s="46"/>
      <c r="J13" s="40"/>
      <c r="K13" s="40"/>
      <c r="L13" s="5"/>
    </row>
    <row r="14" spans="1:14" ht="15.75" customHeight="1" x14ac:dyDescent="0.25">
      <c r="A14" s="93" t="s">
        <v>23</v>
      </c>
      <c r="B14" s="94"/>
      <c r="C14" s="95"/>
      <c r="D14" s="48">
        <v>438893576</v>
      </c>
      <c r="E14" s="49"/>
      <c r="F14" s="40"/>
      <c r="G14" s="40"/>
      <c r="H14" s="40"/>
      <c r="L14" s="5"/>
    </row>
    <row r="15" spans="1:14" ht="15.75" thickBot="1" x14ac:dyDescent="0.3">
      <c r="A15" s="119" t="s">
        <v>24</v>
      </c>
      <c r="B15" s="120"/>
      <c r="C15" s="121"/>
      <c r="D15" s="39">
        <f>D12-D13-D14</f>
        <v>27024045971</v>
      </c>
      <c r="E15" s="40"/>
      <c r="F15" s="40"/>
      <c r="G15" s="40"/>
      <c r="H15" s="40"/>
      <c r="L15" s="5"/>
    </row>
    <row r="16" spans="1:14" x14ac:dyDescent="0.25">
      <c r="A16" s="122"/>
      <c r="B16" s="122"/>
      <c r="C16" s="50"/>
      <c r="D16" s="40"/>
      <c r="E16" s="40"/>
      <c r="F16" s="40"/>
      <c r="G16" s="40"/>
      <c r="H16" s="40"/>
      <c r="L16" s="5"/>
    </row>
    <row r="17" spans="1:9" x14ac:dyDescent="0.25">
      <c r="D17" s="58"/>
      <c r="I17" s="58"/>
    </row>
    <row r="19" spans="1:9" x14ac:dyDescent="0.25">
      <c r="A19" s="127" t="s">
        <v>40</v>
      </c>
      <c r="B19" s="127"/>
      <c r="C19" s="127"/>
      <c r="D19" s="68">
        <f>B9+C9+D9+D13</f>
        <v>12831763993.130001</v>
      </c>
    </row>
    <row r="20" spans="1:9" x14ac:dyDescent="0.25">
      <c r="C20" s="56"/>
    </row>
    <row r="21" spans="1:9" x14ac:dyDescent="0.25">
      <c r="C21" s="58"/>
    </row>
  </sheetData>
  <mergeCells count="9">
    <mergeCell ref="A15:C15"/>
    <mergeCell ref="A16:B16"/>
    <mergeCell ref="A19:C19"/>
    <mergeCell ref="A3:M3"/>
    <mergeCell ref="A5:M5"/>
    <mergeCell ref="A10:B10"/>
    <mergeCell ref="A12:C12"/>
    <mergeCell ref="A13:C13"/>
    <mergeCell ref="A14:C1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E428E-4976-4AD1-A43D-33C81F1D5A3B}">
  <sheetPr>
    <tabColor rgb="FF002060"/>
  </sheetPr>
  <dimension ref="A1:Q33"/>
  <sheetViews>
    <sheetView workbookViewId="0">
      <selection activeCell="G30" sqref="G30"/>
    </sheetView>
  </sheetViews>
  <sheetFormatPr baseColWidth="10" defaultColWidth="11.42578125" defaultRowHeight="15" x14ac:dyDescent="0.25"/>
  <cols>
    <col min="1" max="1" width="31.7109375" style="2" bestFit="1" customWidth="1"/>
    <col min="2" max="2" width="13.7109375" style="2" customWidth="1"/>
    <col min="3" max="3" width="17" style="2" customWidth="1"/>
    <col min="4" max="4" width="15.140625" style="2" bestFit="1" customWidth="1"/>
    <col min="5" max="5" width="13.7109375" style="2" bestFit="1" customWidth="1"/>
    <col min="6" max="6" width="12.28515625" style="2" bestFit="1" customWidth="1"/>
    <col min="7" max="8" width="11.140625" style="2" bestFit="1" customWidth="1"/>
    <col min="9" max="9" width="14.140625" style="2" bestFit="1" customWidth="1"/>
    <col min="10" max="12" width="12.7109375" style="2" bestFit="1" customWidth="1"/>
    <col min="13" max="13" width="11.140625" style="2" bestFit="1" customWidth="1"/>
    <col min="14" max="16" width="14.140625" style="2" bestFit="1" customWidth="1"/>
    <col min="17" max="16384" width="11.42578125" style="2"/>
  </cols>
  <sheetData>
    <row r="1" spans="1:14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4" x14ac:dyDescent="0.25">
      <c r="A3" s="113" t="s">
        <v>18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23"/>
    </row>
    <row r="4" spans="1:14" ht="15.75" thickBot="1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4" x14ac:dyDescent="0.25">
      <c r="A5" s="90" t="s">
        <v>19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2"/>
    </row>
    <row r="6" spans="1:14" x14ac:dyDescent="0.25">
      <c r="A6" s="24" t="s">
        <v>0</v>
      </c>
      <c r="B6" s="25" t="s">
        <v>1</v>
      </c>
      <c r="C6" s="25" t="s">
        <v>2</v>
      </c>
      <c r="D6" s="25" t="s">
        <v>3</v>
      </c>
      <c r="E6" s="25" t="s">
        <v>4</v>
      </c>
      <c r="F6" s="26" t="s">
        <v>5</v>
      </c>
      <c r="G6" s="26" t="s">
        <v>6</v>
      </c>
      <c r="H6" s="26" t="s">
        <v>7</v>
      </c>
      <c r="I6" s="26" t="s">
        <v>8</v>
      </c>
      <c r="J6" s="26" t="s">
        <v>9</v>
      </c>
      <c r="K6" s="26" t="s">
        <v>10</v>
      </c>
      <c r="L6" s="27" t="s">
        <v>11</v>
      </c>
      <c r="M6" s="27" t="s">
        <v>12</v>
      </c>
    </row>
    <row r="7" spans="1:14" x14ac:dyDescent="0.25">
      <c r="A7" s="28" t="s">
        <v>13</v>
      </c>
      <c r="B7" s="29">
        <v>1353070154</v>
      </c>
      <c r="C7" s="30">
        <v>2442793984.1300001</v>
      </c>
      <c r="D7" s="31">
        <v>105986250.5</v>
      </c>
      <c r="E7" s="31">
        <v>33990012</v>
      </c>
      <c r="F7" s="31"/>
      <c r="G7" s="31"/>
      <c r="H7" s="21"/>
      <c r="I7" s="31"/>
      <c r="J7" s="31"/>
      <c r="K7" s="31"/>
      <c r="L7" s="31"/>
      <c r="M7" s="32"/>
    </row>
    <row r="8" spans="1:14" x14ac:dyDescent="0.25">
      <c r="A8" s="28" t="s">
        <v>14</v>
      </c>
      <c r="B8" s="33">
        <v>1626137960</v>
      </c>
      <c r="C8" s="30">
        <v>5516345087.5</v>
      </c>
      <c r="D8" s="31">
        <v>218716432</v>
      </c>
      <c r="E8" s="69">
        <v>579832348.89999998</v>
      </c>
      <c r="F8" s="31"/>
      <c r="G8" s="31"/>
      <c r="H8" s="21"/>
      <c r="I8" s="34"/>
      <c r="J8" s="31"/>
      <c r="K8" s="31"/>
      <c r="L8" s="35"/>
      <c r="M8" s="32"/>
    </row>
    <row r="9" spans="1:14" ht="15.75" thickBot="1" x14ac:dyDescent="0.3">
      <c r="A9" s="36" t="s">
        <v>15</v>
      </c>
      <c r="B9" s="37">
        <f>B7+B8</f>
        <v>2979208114</v>
      </c>
      <c r="C9" s="38">
        <f t="shared" ref="C9:G9" si="0">C7+C8</f>
        <v>7959139071.6300001</v>
      </c>
      <c r="D9" s="37">
        <f t="shared" si="0"/>
        <v>324702682.5</v>
      </c>
      <c r="E9" s="38">
        <f t="shared" si="0"/>
        <v>613822360.89999998</v>
      </c>
      <c r="F9" s="37">
        <f t="shared" si="0"/>
        <v>0</v>
      </c>
      <c r="G9" s="37">
        <f t="shared" si="0"/>
        <v>0</v>
      </c>
      <c r="H9" s="37">
        <f>H7+H8</f>
        <v>0</v>
      </c>
      <c r="I9" s="37">
        <f>I7+I8</f>
        <v>0</v>
      </c>
      <c r="J9" s="37">
        <f>SUM(J7:J8)</f>
        <v>0</v>
      </c>
      <c r="K9" s="37">
        <f>K7+K8</f>
        <v>0</v>
      </c>
      <c r="L9" s="37">
        <f>L7+L8</f>
        <v>0</v>
      </c>
      <c r="M9" s="39">
        <f>M7+M8</f>
        <v>0</v>
      </c>
    </row>
    <row r="10" spans="1:14" x14ac:dyDescent="0.25">
      <c r="A10" s="114" t="s">
        <v>20</v>
      </c>
      <c r="B10" s="114"/>
      <c r="C10" s="40"/>
      <c r="D10" s="40"/>
      <c r="E10" s="40"/>
      <c r="F10" s="40"/>
      <c r="G10" s="40"/>
      <c r="H10" s="40"/>
      <c r="I10" s="41"/>
      <c r="J10" s="40"/>
      <c r="K10" s="40"/>
      <c r="L10" s="5"/>
      <c r="M10" s="40"/>
    </row>
    <row r="11" spans="1:14" ht="15.75" thickBot="1" x14ac:dyDescent="0.3">
      <c r="A11" s="42"/>
      <c r="B11" s="42"/>
      <c r="C11" s="40"/>
      <c r="D11" s="40"/>
      <c r="E11" s="40"/>
      <c r="F11" s="40"/>
      <c r="G11" s="40"/>
      <c r="H11" s="40"/>
      <c r="I11" s="40"/>
      <c r="J11" s="40"/>
      <c r="K11" s="40"/>
      <c r="L11" s="43"/>
      <c r="M11" s="40"/>
    </row>
    <row r="12" spans="1:14" x14ac:dyDescent="0.25">
      <c r="A12" s="115" t="s">
        <v>21</v>
      </c>
      <c r="B12" s="116"/>
      <c r="C12" s="117"/>
      <c r="D12" s="44">
        <v>29031653672</v>
      </c>
      <c r="E12" s="45"/>
      <c r="F12" s="40"/>
      <c r="G12" s="40"/>
      <c r="H12" s="40"/>
      <c r="I12" s="46"/>
      <c r="J12" s="40"/>
      <c r="K12" s="40"/>
      <c r="L12" s="5"/>
      <c r="M12" s="40"/>
    </row>
    <row r="13" spans="1:14" x14ac:dyDescent="0.25">
      <c r="A13" s="118" t="s">
        <v>22</v>
      </c>
      <c r="B13" s="103"/>
      <c r="C13" s="104"/>
      <c r="D13" s="47">
        <v>1568714125</v>
      </c>
      <c r="E13" s="40"/>
      <c r="F13" s="40"/>
      <c r="G13" s="40"/>
      <c r="H13" s="40"/>
      <c r="I13" s="46"/>
      <c r="J13" s="40"/>
      <c r="K13" s="40"/>
      <c r="L13" s="5"/>
    </row>
    <row r="14" spans="1:14" ht="15.75" customHeight="1" x14ac:dyDescent="0.25">
      <c r="A14" s="93" t="s">
        <v>23</v>
      </c>
      <c r="B14" s="94"/>
      <c r="C14" s="95"/>
      <c r="D14" s="48">
        <v>438893576</v>
      </c>
      <c r="E14" s="49"/>
      <c r="F14" s="40"/>
      <c r="G14" s="40"/>
      <c r="H14" s="40"/>
      <c r="L14" s="5"/>
    </row>
    <row r="15" spans="1:14" ht="15.75" thickBot="1" x14ac:dyDescent="0.3">
      <c r="A15" s="119" t="s">
        <v>24</v>
      </c>
      <c r="B15" s="120"/>
      <c r="C15" s="121"/>
      <c r="D15" s="39">
        <f>D12-D13-D14</f>
        <v>27024045971</v>
      </c>
      <c r="E15" s="40"/>
      <c r="F15" s="40"/>
      <c r="G15" s="40"/>
      <c r="H15" s="40"/>
      <c r="L15" s="5"/>
    </row>
    <row r="16" spans="1:14" x14ac:dyDescent="0.25">
      <c r="A16" s="122"/>
      <c r="B16" s="122"/>
      <c r="C16" s="50"/>
      <c r="D16" s="40"/>
      <c r="E16" s="40"/>
      <c r="F16" s="40"/>
      <c r="G16" s="40"/>
      <c r="H16" s="40"/>
      <c r="L16" s="5"/>
    </row>
    <row r="17" spans="1:17" s="54" customFormat="1" ht="12" x14ac:dyDescent="0.2">
      <c r="A17" s="123" t="s">
        <v>25</v>
      </c>
      <c r="B17" s="123"/>
      <c r="C17" s="123"/>
      <c r="D17" s="123"/>
      <c r="E17" s="123"/>
      <c r="F17" s="123"/>
      <c r="G17" s="51"/>
      <c r="H17" s="51"/>
      <c r="I17" s="52"/>
      <c r="J17" s="51"/>
      <c r="K17" s="51"/>
      <c r="L17" s="53"/>
      <c r="M17" s="51"/>
    </row>
    <row r="18" spans="1:17" x14ac:dyDescent="0.25">
      <c r="A18" s="124" t="s">
        <v>26</v>
      </c>
      <c r="B18" s="125"/>
      <c r="C18" s="126"/>
      <c r="D18" s="124" t="s">
        <v>27</v>
      </c>
      <c r="E18" s="126"/>
      <c r="F18" s="55" t="s">
        <v>28</v>
      </c>
      <c r="I18" s="56"/>
    </row>
    <row r="19" spans="1:17" x14ac:dyDescent="0.25">
      <c r="A19" s="102" t="s">
        <v>29</v>
      </c>
      <c r="B19" s="103"/>
      <c r="C19" s="104"/>
      <c r="D19" s="111">
        <f>D15</f>
        <v>27024045971</v>
      </c>
      <c r="E19" s="112"/>
      <c r="F19" s="57">
        <v>1</v>
      </c>
      <c r="I19" s="56"/>
      <c r="P19" s="58"/>
    </row>
    <row r="20" spans="1:17" x14ac:dyDescent="0.25">
      <c r="A20" s="102" t="s">
        <v>30</v>
      </c>
      <c r="B20" s="103"/>
      <c r="C20" s="104"/>
      <c r="D20" s="105">
        <f>B9+C9+D9+E9+F9+G9+H9+I9+J9+K9+L9+M9-B26</f>
        <v>11876872229.030001</v>
      </c>
      <c r="E20" s="106"/>
      <c r="F20" s="59">
        <f>D20*F19/D19</f>
        <v>0.43949274811681754</v>
      </c>
      <c r="I20" s="56"/>
      <c r="P20" s="58"/>
    </row>
    <row r="21" spans="1:17" ht="15.75" hidden="1" customHeight="1" x14ac:dyDescent="0.25">
      <c r="A21" s="96" t="s">
        <v>31</v>
      </c>
      <c r="B21" s="97"/>
      <c r="C21" s="98"/>
      <c r="D21" s="107">
        <f>D19-D20</f>
        <v>15147173741.969999</v>
      </c>
      <c r="E21" s="108"/>
      <c r="F21" s="60">
        <f>F19-F20</f>
        <v>0.5605072518831824</v>
      </c>
      <c r="I21" s="56"/>
    </row>
    <row r="22" spans="1:17" ht="15.75" hidden="1" customHeight="1" x14ac:dyDescent="0.25">
      <c r="A22" s="102" t="s">
        <v>32</v>
      </c>
      <c r="B22" s="103"/>
      <c r="C22" s="104"/>
      <c r="D22" s="109"/>
      <c r="E22" s="110"/>
      <c r="F22" s="61">
        <f>D22/D19</f>
        <v>0</v>
      </c>
      <c r="I22" s="56"/>
    </row>
    <row r="23" spans="1:17" x14ac:dyDescent="0.25">
      <c r="A23" s="96" t="s">
        <v>33</v>
      </c>
      <c r="B23" s="97"/>
      <c r="C23" s="98"/>
      <c r="D23" s="99">
        <f>D19-D20-D22</f>
        <v>15147173741.969999</v>
      </c>
      <c r="E23" s="100"/>
      <c r="F23" s="60">
        <f>F19-F20-F22</f>
        <v>0.5605072518831824</v>
      </c>
      <c r="I23" s="56"/>
      <c r="P23" s="58"/>
    </row>
    <row r="24" spans="1:17" x14ac:dyDescent="0.25">
      <c r="A24" s="101" t="s">
        <v>20</v>
      </c>
      <c r="B24" s="101"/>
      <c r="E24" s="62"/>
      <c r="H24" s="62"/>
      <c r="I24" s="56"/>
      <c r="P24" s="58"/>
    </row>
    <row r="25" spans="1:17" x14ac:dyDescent="0.25">
      <c r="A25" s="42"/>
      <c r="B25" s="42"/>
      <c r="E25" s="62"/>
      <c r="H25" s="62"/>
      <c r="I25" s="56"/>
      <c r="Q25" s="58"/>
    </row>
    <row r="26" spans="1:17" x14ac:dyDescent="0.25">
      <c r="A26" s="127" t="s">
        <v>41</v>
      </c>
      <c r="B26" s="127"/>
      <c r="C26" s="127"/>
      <c r="D26" s="68">
        <f>B9+C9+D9+E9+D13</f>
        <v>13445586354.030001</v>
      </c>
    </row>
    <row r="27" spans="1:17" x14ac:dyDescent="0.25">
      <c r="D27" s="58"/>
      <c r="I27" s="58"/>
    </row>
    <row r="30" spans="1:17" x14ac:dyDescent="0.25">
      <c r="C30" s="56"/>
    </row>
    <row r="31" spans="1:17" x14ac:dyDescent="0.25">
      <c r="C31" s="58"/>
    </row>
    <row r="32" spans="1:17" x14ac:dyDescent="0.25">
      <c r="C32" s="70"/>
    </row>
    <row r="33" spans="3:3" x14ac:dyDescent="0.25">
      <c r="C33" s="70"/>
    </row>
  </sheetData>
  <mergeCells count="23">
    <mergeCell ref="A19:C19"/>
    <mergeCell ref="D19:E19"/>
    <mergeCell ref="A3:M3"/>
    <mergeCell ref="A5:M5"/>
    <mergeCell ref="A10:B10"/>
    <mergeCell ref="A12:C12"/>
    <mergeCell ref="A13:C13"/>
    <mergeCell ref="A14:C14"/>
    <mergeCell ref="A15:C15"/>
    <mergeCell ref="A16:B16"/>
    <mergeCell ref="A17:F17"/>
    <mergeCell ref="A18:C18"/>
    <mergeCell ref="D18:E18"/>
    <mergeCell ref="A23:C23"/>
    <mergeCell ref="D23:E23"/>
    <mergeCell ref="A24:B24"/>
    <mergeCell ref="A26:C26"/>
    <mergeCell ref="A20:C20"/>
    <mergeCell ref="D20:E20"/>
    <mergeCell ref="A21:C21"/>
    <mergeCell ref="D21:E21"/>
    <mergeCell ref="A22:C22"/>
    <mergeCell ref="D22:E2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91675-71C1-4A9B-98EF-3223E7F3B60C}">
  <sheetPr>
    <tabColor rgb="FF00B0F0"/>
  </sheetPr>
  <dimension ref="A1:Q33"/>
  <sheetViews>
    <sheetView workbookViewId="0">
      <selection activeCell="I17" sqref="I17"/>
    </sheetView>
  </sheetViews>
  <sheetFormatPr baseColWidth="10" defaultColWidth="11.42578125" defaultRowHeight="15" x14ac:dyDescent="0.25"/>
  <cols>
    <col min="1" max="1" width="31.7109375" style="2" bestFit="1" customWidth="1"/>
    <col min="2" max="2" width="13.7109375" style="2" customWidth="1"/>
    <col min="3" max="3" width="17" style="2" customWidth="1"/>
    <col min="4" max="4" width="15.140625" style="2" bestFit="1" customWidth="1"/>
    <col min="5" max="5" width="13.7109375" style="2" bestFit="1" customWidth="1"/>
    <col min="6" max="6" width="12.28515625" style="2" bestFit="1" customWidth="1"/>
    <col min="7" max="8" width="11.140625" style="2" bestFit="1" customWidth="1"/>
    <col min="9" max="9" width="14.140625" style="2" bestFit="1" customWidth="1"/>
    <col min="10" max="12" width="12.7109375" style="2" bestFit="1" customWidth="1"/>
    <col min="13" max="13" width="11.140625" style="2" bestFit="1" customWidth="1"/>
    <col min="14" max="16" width="14.140625" style="2" bestFit="1" customWidth="1"/>
    <col min="17" max="16384" width="11.42578125" style="2"/>
  </cols>
  <sheetData>
    <row r="1" spans="1:14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4" x14ac:dyDescent="0.25">
      <c r="A3" s="113" t="s">
        <v>18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23"/>
    </row>
    <row r="4" spans="1:14" ht="15.75" thickBot="1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4" x14ac:dyDescent="0.25">
      <c r="A5" s="90" t="s">
        <v>19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2"/>
    </row>
    <row r="6" spans="1:14" x14ac:dyDescent="0.25">
      <c r="A6" s="24" t="s">
        <v>0</v>
      </c>
      <c r="B6" s="25" t="s">
        <v>1</v>
      </c>
      <c r="C6" s="25" t="s">
        <v>2</v>
      </c>
      <c r="D6" s="25" t="s">
        <v>3</v>
      </c>
      <c r="E6" s="25" t="s">
        <v>4</v>
      </c>
      <c r="F6" s="26" t="s">
        <v>5</v>
      </c>
      <c r="G6" s="26" t="s">
        <v>6</v>
      </c>
      <c r="H6" s="26" t="s">
        <v>7</v>
      </c>
      <c r="I6" s="26" t="s">
        <v>8</v>
      </c>
      <c r="J6" s="26" t="s">
        <v>9</v>
      </c>
      <c r="K6" s="26" t="s">
        <v>10</v>
      </c>
      <c r="L6" s="27" t="s">
        <v>11</v>
      </c>
      <c r="M6" s="27" t="s">
        <v>12</v>
      </c>
    </row>
    <row r="7" spans="1:14" x14ac:dyDescent="0.25">
      <c r="A7" s="28" t="s">
        <v>13</v>
      </c>
      <c r="B7" s="29">
        <v>1353070154</v>
      </c>
      <c r="C7" s="30">
        <v>2442793984.1300001</v>
      </c>
      <c r="D7" s="31">
        <v>105986250.5</v>
      </c>
      <c r="E7" s="31">
        <v>33990012</v>
      </c>
      <c r="F7" s="31">
        <v>71008512.530000001</v>
      </c>
      <c r="G7" s="31"/>
      <c r="H7" s="21"/>
      <c r="I7" s="31"/>
      <c r="J7" s="31"/>
      <c r="K7" s="31"/>
      <c r="L7" s="31"/>
      <c r="M7" s="32"/>
    </row>
    <row r="8" spans="1:14" x14ac:dyDescent="0.25">
      <c r="A8" s="28" t="s">
        <v>14</v>
      </c>
      <c r="B8" s="33">
        <v>1626137960</v>
      </c>
      <c r="C8" s="30">
        <v>5516345087.5</v>
      </c>
      <c r="D8" s="31">
        <v>218716432</v>
      </c>
      <c r="E8" s="69">
        <v>579832348.89999998</v>
      </c>
      <c r="F8" s="31">
        <v>589797607</v>
      </c>
      <c r="G8" s="31"/>
      <c r="H8" s="21"/>
      <c r="I8" s="34"/>
      <c r="J8" s="31"/>
      <c r="K8" s="31"/>
      <c r="L8" s="35"/>
      <c r="M8" s="32"/>
    </row>
    <row r="9" spans="1:14" ht="15.75" thickBot="1" x14ac:dyDescent="0.3">
      <c r="A9" s="36" t="s">
        <v>15</v>
      </c>
      <c r="B9" s="37">
        <f>B7+B8</f>
        <v>2979208114</v>
      </c>
      <c r="C9" s="38">
        <f t="shared" ref="C9:F9" si="0">C7+C8</f>
        <v>7959139071.6300001</v>
      </c>
      <c r="D9" s="37">
        <f t="shared" si="0"/>
        <v>324702682.5</v>
      </c>
      <c r="E9" s="38">
        <f t="shared" si="0"/>
        <v>613822360.89999998</v>
      </c>
      <c r="F9" s="37">
        <f t="shared" si="0"/>
        <v>660806119.52999997</v>
      </c>
      <c r="G9" s="37"/>
      <c r="H9" s="37">
        <f>H7+H8</f>
        <v>0</v>
      </c>
      <c r="I9" s="37">
        <f>I7+I8</f>
        <v>0</v>
      </c>
      <c r="J9" s="37">
        <f>SUM(J7:J8)</f>
        <v>0</v>
      </c>
      <c r="K9" s="37">
        <f>K7+K8</f>
        <v>0</v>
      </c>
      <c r="L9" s="37">
        <f>L7+L8</f>
        <v>0</v>
      </c>
      <c r="M9" s="39">
        <f>M7+M8</f>
        <v>0</v>
      </c>
    </row>
    <row r="10" spans="1:14" x14ac:dyDescent="0.25">
      <c r="A10" s="114" t="s">
        <v>20</v>
      </c>
      <c r="B10" s="114"/>
      <c r="C10" s="40"/>
      <c r="D10" s="40"/>
      <c r="E10" s="40"/>
      <c r="F10" s="40"/>
      <c r="G10" s="40"/>
      <c r="H10" s="40"/>
      <c r="I10" s="41"/>
      <c r="J10" s="40"/>
      <c r="K10" s="40"/>
      <c r="L10" s="5"/>
      <c r="M10" s="40"/>
    </row>
    <row r="11" spans="1:14" ht="15.75" thickBot="1" x14ac:dyDescent="0.3">
      <c r="A11" s="42"/>
      <c r="B11" s="42"/>
      <c r="C11" s="40"/>
      <c r="D11" s="40"/>
      <c r="E11" s="40"/>
      <c r="F11" s="40"/>
      <c r="G11" s="40"/>
      <c r="H11" s="40"/>
      <c r="I11" s="40"/>
      <c r="J11" s="40"/>
      <c r="K11" s="40"/>
      <c r="L11" s="43"/>
      <c r="M11" s="40"/>
    </row>
    <row r="12" spans="1:14" x14ac:dyDescent="0.25">
      <c r="A12" s="115" t="s">
        <v>21</v>
      </c>
      <c r="B12" s="116"/>
      <c r="C12" s="117"/>
      <c r="D12" s="44">
        <v>29031653672</v>
      </c>
      <c r="E12" s="45"/>
      <c r="F12" s="40"/>
      <c r="G12" s="40"/>
      <c r="H12" s="40"/>
      <c r="I12" s="46"/>
      <c r="J12" s="40"/>
      <c r="K12" s="40"/>
      <c r="L12" s="5"/>
      <c r="M12" s="40"/>
    </row>
    <row r="13" spans="1:14" x14ac:dyDescent="0.25">
      <c r="A13" s="118" t="s">
        <v>22</v>
      </c>
      <c r="B13" s="103"/>
      <c r="C13" s="104"/>
      <c r="D13" s="47">
        <v>1568714125</v>
      </c>
      <c r="E13" s="40"/>
      <c r="F13" s="40"/>
      <c r="G13" s="40"/>
      <c r="H13" s="40"/>
      <c r="I13" s="46"/>
      <c r="J13" s="40"/>
      <c r="K13" s="40"/>
      <c r="L13" s="5"/>
    </row>
    <row r="14" spans="1:14" ht="15.75" customHeight="1" x14ac:dyDescent="0.25">
      <c r="A14" s="93" t="s">
        <v>23</v>
      </c>
      <c r="B14" s="94"/>
      <c r="C14" s="95"/>
      <c r="D14" s="71">
        <v>1077354142</v>
      </c>
      <c r="E14" s="49"/>
      <c r="F14" s="40"/>
      <c r="G14" s="40"/>
      <c r="H14" s="40"/>
      <c r="L14" s="5"/>
    </row>
    <row r="15" spans="1:14" ht="15.75" thickBot="1" x14ac:dyDescent="0.3">
      <c r="A15" s="119" t="s">
        <v>24</v>
      </c>
      <c r="B15" s="120"/>
      <c r="C15" s="121"/>
      <c r="D15" s="39">
        <f>D12-D13-D14</f>
        <v>26385585405</v>
      </c>
      <c r="E15" s="40"/>
      <c r="F15" s="40"/>
      <c r="G15" s="40"/>
      <c r="H15" s="40"/>
      <c r="L15" s="5"/>
    </row>
    <row r="16" spans="1:14" x14ac:dyDescent="0.25">
      <c r="A16" s="122"/>
      <c r="B16" s="122"/>
      <c r="C16" s="50"/>
      <c r="D16" s="40"/>
      <c r="E16" s="40"/>
      <c r="F16" s="40"/>
      <c r="G16" s="40"/>
      <c r="H16" s="40"/>
      <c r="L16" s="5"/>
    </row>
    <row r="17" spans="1:17" s="54" customFormat="1" ht="12" x14ac:dyDescent="0.2">
      <c r="A17" s="123" t="s">
        <v>25</v>
      </c>
      <c r="B17" s="123"/>
      <c r="C17" s="123"/>
      <c r="D17" s="123"/>
      <c r="E17" s="123"/>
      <c r="F17" s="123"/>
      <c r="G17" s="51"/>
      <c r="H17" s="51"/>
      <c r="I17" s="52"/>
      <c r="J17" s="51"/>
      <c r="K17" s="51"/>
      <c r="L17" s="53"/>
      <c r="M17" s="51"/>
    </row>
    <row r="18" spans="1:17" x14ac:dyDescent="0.25">
      <c r="A18" s="124" t="s">
        <v>26</v>
      </c>
      <c r="B18" s="125"/>
      <c r="C18" s="126"/>
      <c r="D18" s="124" t="s">
        <v>27</v>
      </c>
      <c r="E18" s="126"/>
      <c r="F18" s="55" t="s">
        <v>28</v>
      </c>
      <c r="I18" s="56"/>
    </row>
    <row r="19" spans="1:17" x14ac:dyDescent="0.25">
      <c r="A19" s="102" t="s">
        <v>29</v>
      </c>
      <c r="B19" s="103"/>
      <c r="C19" s="104"/>
      <c r="D19" s="111">
        <f>D15</f>
        <v>26385585405</v>
      </c>
      <c r="E19" s="112"/>
      <c r="F19" s="57">
        <v>1</v>
      </c>
      <c r="I19" s="56"/>
      <c r="P19" s="58"/>
    </row>
    <row r="20" spans="1:17" x14ac:dyDescent="0.25">
      <c r="A20" s="102" t="s">
        <v>30</v>
      </c>
      <c r="B20" s="103"/>
      <c r="C20" s="104"/>
      <c r="D20" s="105">
        <f>B9+C9+D9+E9+F9+G9+H9+I9+J9+K9+L9+M9-B26</f>
        <v>12537678348.560001</v>
      </c>
      <c r="E20" s="106"/>
      <c r="F20" s="59">
        <f>D20*F19/D19</f>
        <v>0.47517150580953738</v>
      </c>
      <c r="I20" s="56"/>
      <c r="P20" s="58"/>
    </row>
    <row r="21" spans="1:17" ht="15.75" hidden="1" customHeight="1" x14ac:dyDescent="0.25">
      <c r="A21" s="96" t="s">
        <v>31</v>
      </c>
      <c r="B21" s="97"/>
      <c r="C21" s="98"/>
      <c r="D21" s="107">
        <f>D19-D20</f>
        <v>13847907056.439999</v>
      </c>
      <c r="E21" s="108"/>
      <c r="F21" s="60">
        <f>F19-F20</f>
        <v>0.52482849419046262</v>
      </c>
      <c r="I21" s="56"/>
    </row>
    <row r="22" spans="1:17" ht="15.75" hidden="1" customHeight="1" x14ac:dyDescent="0.25">
      <c r="A22" s="102" t="s">
        <v>32</v>
      </c>
      <c r="B22" s="103"/>
      <c r="C22" s="104"/>
      <c r="D22" s="109"/>
      <c r="E22" s="110"/>
      <c r="F22" s="61">
        <f>D22/D19</f>
        <v>0</v>
      </c>
      <c r="I22" s="56"/>
    </row>
    <row r="23" spans="1:17" x14ac:dyDescent="0.25">
      <c r="A23" s="96" t="s">
        <v>33</v>
      </c>
      <c r="B23" s="97"/>
      <c r="C23" s="98"/>
      <c r="D23" s="99">
        <f>D19-D20-D22</f>
        <v>13847907056.439999</v>
      </c>
      <c r="E23" s="100"/>
      <c r="F23" s="60">
        <f>F19-F20-F22</f>
        <v>0.52482849419046262</v>
      </c>
      <c r="I23" s="56"/>
      <c r="P23" s="58"/>
    </row>
    <row r="24" spans="1:17" x14ac:dyDescent="0.25">
      <c r="A24" s="101" t="s">
        <v>20</v>
      </c>
      <c r="B24" s="101"/>
      <c r="E24" s="62"/>
      <c r="H24" s="62"/>
      <c r="I24" s="56"/>
      <c r="P24" s="58"/>
    </row>
    <row r="25" spans="1:17" x14ac:dyDescent="0.25">
      <c r="A25" s="42"/>
      <c r="B25" s="42"/>
      <c r="E25" s="62"/>
      <c r="H25" s="62"/>
      <c r="I25" s="56"/>
      <c r="Q25" s="58"/>
    </row>
    <row r="26" spans="1:17" x14ac:dyDescent="0.25">
      <c r="A26" s="18" t="s">
        <v>34</v>
      </c>
      <c r="B26" s="63"/>
      <c r="E26" s="58"/>
      <c r="Q26" s="58"/>
    </row>
    <row r="27" spans="1:17" x14ac:dyDescent="0.25">
      <c r="D27" s="58"/>
      <c r="I27" s="58"/>
    </row>
    <row r="30" spans="1:17" x14ac:dyDescent="0.25">
      <c r="C30" s="56"/>
    </row>
    <row r="31" spans="1:17" x14ac:dyDescent="0.25">
      <c r="C31" s="58"/>
    </row>
    <row r="32" spans="1:17" x14ac:dyDescent="0.25">
      <c r="C32" s="70"/>
    </row>
    <row r="33" spans="3:3" x14ac:dyDescent="0.25">
      <c r="C33" s="70"/>
    </row>
  </sheetData>
  <mergeCells count="22">
    <mergeCell ref="A23:C23"/>
    <mergeCell ref="D23:E23"/>
    <mergeCell ref="A24:B24"/>
    <mergeCell ref="A20:C20"/>
    <mergeCell ref="D20:E20"/>
    <mergeCell ref="A21:C21"/>
    <mergeCell ref="D21:E21"/>
    <mergeCell ref="A22:C22"/>
    <mergeCell ref="D22:E22"/>
    <mergeCell ref="A19:C19"/>
    <mergeCell ref="D19:E19"/>
    <mergeCell ref="A3:M3"/>
    <mergeCell ref="A5:M5"/>
    <mergeCell ref="A10:B10"/>
    <mergeCell ref="A12:C12"/>
    <mergeCell ref="A13:C13"/>
    <mergeCell ref="A14:C14"/>
    <mergeCell ref="A15:C15"/>
    <mergeCell ref="A16:B16"/>
    <mergeCell ref="A17:F17"/>
    <mergeCell ref="A18:C18"/>
    <mergeCell ref="D18:E18"/>
  </mergeCells>
  <pageMargins left="0.7" right="0.7" top="0.75" bottom="0.75" header="0.3" footer="0.3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90406-5C01-466D-AFFD-12EA62F1B5DC}">
  <sheetPr>
    <tabColor theme="3"/>
  </sheetPr>
  <dimension ref="A1:Q33"/>
  <sheetViews>
    <sheetView workbookViewId="0">
      <selection activeCell="I27" sqref="I27"/>
    </sheetView>
  </sheetViews>
  <sheetFormatPr baseColWidth="10" defaultColWidth="11.42578125" defaultRowHeight="15" x14ac:dyDescent="0.25"/>
  <cols>
    <col min="1" max="1" width="31.7109375" style="2" bestFit="1" customWidth="1"/>
    <col min="2" max="2" width="13.7109375" style="2" customWidth="1"/>
    <col min="3" max="3" width="17" style="2" customWidth="1"/>
    <col min="4" max="4" width="15.140625" style="2" bestFit="1" customWidth="1"/>
    <col min="5" max="5" width="13.7109375" style="2" bestFit="1" customWidth="1"/>
    <col min="6" max="6" width="12.28515625" style="2" bestFit="1" customWidth="1"/>
    <col min="7" max="8" width="11.140625" style="2" bestFit="1" customWidth="1"/>
    <col min="9" max="9" width="14.140625" style="2" bestFit="1" customWidth="1"/>
    <col min="10" max="12" width="12.7109375" style="2" bestFit="1" customWidth="1"/>
    <col min="13" max="13" width="11.140625" style="2" bestFit="1" customWidth="1"/>
    <col min="14" max="16" width="14.140625" style="2" bestFit="1" customWidth="1"/>
    <col min="17" max="16384" width="11.42578125" style="2"/>
  </cols>
  <sheetData>
    <row r="1" spans="1:14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4" x14ac:dyDescent="0.25">
      <c r="A3" s="113" t="s">
        <v>18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23"/>
    </row>
    <row r="4" spans="1:14" ht="15.75" thickBot="1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4" x14ac:dyDescent="0.25">
      <c r="A5" s="90" t="s">
        <v>19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2"/>
    </row>
    <row r="6" spans="1:14" x14ac:dyDescent="0.25">
      <c r="A6" s="24" t="s">
        <v>0</v>
      </c>
      <c r="B6" s="25" t="s">
        <v>1</v>
      </c>
      <c r="C6" s="25" t="s">
        <v>2</v>
      </c>
      <c r="D6" s="25" t="s">
        <v>3</v>
      </c>
      <c r="E6" s="25" t="s">
        <v>4</v>
      </c>
      <c r="F6" s="26" t="s">
        <v>5</v>
      </c>
      <c r="G6" s="26" t="s">
        <v>6</v>
      </c>
      <c r="H6" s="26" t="s">
        <v>7</v>
      </c>
      <c r="I6" s="26" t="s">
        <v>8</v>
      </c>
      <c r="J6" s="26" t="s">
        <v>9</v>
      </c>
      <c r="K6" s="26" t="s">
        <v>10</v>
      </c>
      <c r="L6" s="27" t="s">
        <v>11</v>
      </c>
      <c r="M6" s="27" t="s">
        <v>12</v>
      </c>
    </row>
    <row r="7" spans="1:14" x14ac:dyDescent="0.25">
      <c r="A7" s="28" t="s">
        <v>13</v>
      </c>
      <c r="B7" s="29">
        <v>1353070154</v>
      </c>
      <c r="C7" s="30">
        <v>2442793984.1300001</v>
      </c>
      <c r="D7" s="31">
        <v>105986250.5</v>
      </c>
      <c r="E7" s="31">
        <v>33990012</v>
      </c>
      <c r="F7" s="31">
        <v>71008512.530000001</v>
      </c>
      <c r="G7" s="31">
        <v>90930562</v>
      </c>
      <c r="H7" s="21"/>
      <c r="I7" s="31"/>
      <c r="J7" s="31"/>
      <c r="K7" s="31"/>
      <c r="L7" s="31"/>
      <c r="M7" s="32"/>
    </row>
    <row r="8" spans="1:14" x14ac:dyDescent="0.25">
      <c r="A8" s="28" t="s">
        <v>14</v>
      </c>
      <c r="B8" s="33">
        <v>1626137960</v>
      </c>
      <c r="C8" s="30">
        <v>5516345087.5</v>
      </c>
      <c r="D8" s="31">
        <v>218716432</v>
      </c>
      <c r="E8" s="69">
        <v>579832348.89999998</v>
      </c>
      <c r="F8" s="31">
        <v>589797607</v>
      </c>
      <c r="G8" s="31">
        <v>111243289</v>
      </c>
      <c r="H8" s="21"/>
      <c r="I8" s="34"/>
      <c r="J8" s="31"/>
      <c r="K8" s="31"/>
      <c r="L8" s="35"/>
      <c r="M8" s="32"/>
    </row>
    <row r="9" spans="1:14" ht="15.75" thickBot="1" x14ac:dyDescent="0.3">
      <c r="A9" s="36" t="s">
        <v>15</v>
      </c>
      <c r="B9" s="37">
        <f>B7+B8</f>
        <v>2979208114</v>
      </c>
      <c r="C9" s="38">
        <f t="shared" ref="C9:G9" si="0">C7+C8</f>
        <v>7959139071.6300001</v>
      </c>
      <c r="D9" s="37">
        <f t="shared" si="0"/>
        <v>324702682.5</v>
      </c>
      <c r="E9" s="38">
        <f t="shared" si="0"/>
        <v>613822360.89999998</v>
      </c>
      <c r="F9" s="37">
        <f t="shared" si="0"/>
        <v>660806119.52999997</v>
      </c>
      <c r="G9" s="37">
        <f t="shared" si="0"/>
        <v>202173851</v>
      </c>
      <c r="H9" s="37">
        <f>H7+H8</f>
        <v>0</v>
      </c>
      <c r="I9" s="37">
        <f>I7+I8</f>
        <v>0</v>
      </c>
      <c r="J9" s="37">
        <f>SUM(J7:J8)</f>
        <v>0</v>
      </c>
      <c r="K9" s="37">
        <f>K7+K8</f>
        <v>0</v>
      </c>
      <c r="L9" s="37">
        <f>L7+L8</f>
        <v>0</v>
      </c>
      <c r="M9" s="39">
        <f>M7+M8</f>
        <v>0</v>
      </c>
    </row>
    <row r="10" spans="1:14" x14ac:dyDescent="0.25">
      <c r="A10" s="114" t="s">
        <v>20</v>
      </c>
      <c r="B10" s="114"/>
      <c r="C10" s="40"/>
      <c r="D10" s="40"/>
      <c r="E10" s="40"/>
      <c r="F10" s="40"/>
      <c r="G10" s="40"/>
      <c r="H10" s="40"/>
      <c r="I10" s="41"/>
      <c r="J10" s="40"/>
      <c r="K10" s="40"/>
      <c r="L10" s="5"/>
      <c r="M10" s="40"/>
    </row>
    <row r="11" spans="1:14" ht="15.75" thickBot="1" x14ac:dyDescent="0.3">
      <c r="A11" s="42"/>
      <c r="B11" s="42"/>
      <c r="C11" s="40"/>
      <c r="D11" s="40"/>
      <c r="E11" s="40"/>
      <c r="F11" s="40"/>
      <c r="G11" s="40"/>
      <c r="H11" s="40"/>
      <c r="I11" s="40"/>
      <c r="J11" s="40"/>
      <c r="K11" s="40"/>
      <c r="L11" s="43"/>
      <c r="M11" s="40"/>
    </row>
    <row r="12" spans="1:14" x14ac:dyDescent="0.25">
      <c r="A12" s="115" t="s">
        <v>21</v>
      </c>
      <c r="B12" s="116"/>
      <c r="C12" s="117"/>
      <c r="D12" s="44">
        <v>29031653672</v>
      </c>
      <c r="E12" s="45"/>
      <c r="F12" s="40"/>
      <c r="G12" s="40"/>
      <c r="H12" s="40"/>
      <c r="I12" s="46"/>
      <c r="J12" s="40"/>
      <c r="K12" s="40"/>
      <c r="L12" s="5"/>
      <c r="M12" s="40"/>
    </row>
    <row r="13" spans="1:14" x14ac:dyDescent="0.25">
      <c r="A13" s="118" t="s">
        <v>22</v>
      </c>
      <c r="B13" s="103"/>
      <c r="C13" s="104"/>
      <c r="D13" s="47">
        <v>1568714125</v>
      </c>
      <c r="E13" s="40"/>
      <c r="F13" s="40"/>
      <c r="G13" s="40"/>
      <c r="H13" s="40"/>
      <c r="I13" s="46"/>
      <c r="J13" s="40"/>
      <c r="K13" s="40"/>
      <c r="L13" s="5"/>
    </row>
    <row r="14" spans="1:14" ht="15.75" customHeight="1" x14ac:dyDescent="0.25">
      <c r="A14" s="93" t="s">
        <v>23</v>
      </c>
      <c r="B14" s="94"/>
      <c r="C14" s="95"/>
      <c r="D14" s="71">
        <v>1077354142</v>
      </c>
      <c r="E14" s="49"/>
      <c r="F14" s="40"/>
      <c r="G14" s="40"/>
      <c r="H14" s="40"/>
      <c r="L14" s="5"/>
    </row>
    <row r="15" spans="1:14" ht="15.75" thickBot="1" x14ac:dyDescent="0.3">
      <c r="A15" s="119" t="s">
        <v>24</v>
      </c>
      <c r="B15" s="120"/>
      <c r="C15" s="121"/>
      <c r="D15" s="39">
        <f>D12-D13-D14</f>
        <v>26385585405</v>
      </c>
      <c r="E15" s="40"/>
      <c r="F15" s="40"/>
      <c r="G15" s="40"/>
      <c r="H15" s="40"/>
      <c r="L15" s="5"/>
    </row>
    <row r="16" spans="1:14" x14ac:dyDescent="0.25">
      <c r="A16" s="122"/>
      <c r="B16" s="122"/>
      <c r="C16" s="50"/>
      <c r="D16" s="40"/>
      <c r="E16" s="40"/>
      <c r="F16" s="40"/>
      <c r="G16" s="40"/>
      <c r="H16" s="40"/>
      <c r="L16" s="5"/>
    </row>
    <row r="17" spans="1:17" s="54" customFormat="1" ht="12" x14ac:dyDescent="0.2">
      <c r="A17" s="123" t="s">
        <v>25</v>
      </c>
      <c r="B17" s="123"/>
      <c r="C17" s="123"/>
      <c r="D17" s="123"/>
      <c r="E17" s="123"/>
      <c r="F17" s="123"/>
      <c r="G17" s="51"/>
      <c r="H17" s="51"/>
      <c r="I17" s="52"/>
      <c r="J17" s="51"/>
      <c r="K17" s="51"/>
      <c r="L17" s="53"/>
      <c r="M17" s="51"/>
    </row>
    <row r="18" spans="1:17" x14ac:dyDescent="0.25">
      <c r="A18" s="124" t="s">
        <v>26</v>
      </c>
      <c r="B18" s="125"/>
      <c r="C18" s="126"/>
      <c r="D18" s="124" t="s">
        <v>27</v>
      </c>
      <c r="E18" s="126"/>
      <c r="F18" s="55" t="s">
        <v>28</v>
      </c>
      <c r="I18" s="56"/>
    </row>
    <row r="19" spans="1:17" x14ac:dyDescent="0.25">
      <c r="A19" s="102" t="s">
        <v>29</v>
      </c>
      <c r="B19" s="103"/>
      <c r="C19" s="104"/>
      <c r="D19" s="111">
        <f>D15</f>
        <v>26385585405</v>
      </c>
      <c r="E19" s="112"/>
      <c r="F19" s="57">
        <v>1</v>
      </c>
      <c r="I19" s="56"/>
      <c r="P19" s="58"/>
    </row>
    <row r="20" spans="1:17" x14ac:dyDescent="0.25">
      <c r="A20" s="102" t="s">
        <v>30</v>
      </c>
      <c r="B20" s="103"/>
      <c r="C20" s="104"/>
      <c r="D20" s="105">
        <f>B9+C9+D9+E9+F9+G9+H9+I9+J9+K9+L9+M9-B26</f>
        <v>12739852199.560001</v>
      </c>
      <c r="E20" s="106"/>
      <c r="F20" s="59">
        <f>D20*F19/D19</f>
        <v>0.48283378988990833</v>
      </c>
      <c r="I20" s="56"/>
      <c r="P20" s="58"/>
    </row>
    <row r="21" spans="1:17" ht="15.75" hidden="1" customHeight="1" x14ac:dyDescent="0.25">
      <c r="A21" s="96" t="s">
        <v>31</v>
      </c>
      <c r="B21" s="97"/>
      <c r="C21" s="98"/>
      <c r="D21" s="107">
        <f>D19-D20</f>
        <v>13645733205.439999</v>
      </c>
      <c r="E21" s="108"/>
      <c r="F21" s="60">
        <f>F19-F20</f>
        <v>0.51716621011009167</v>
      </c>
      <c r="I21" s="56"/>
    </row>
    <row r="22" spans="1:17" ht="15.75" hidden="1" customHeight="1" x14ac:dyDescent="0.25">
      <c r="A22" s="102" t="s">
        <v>32</v>
      </c>
      <c r="B22" s="103"/>
      <c r="C22" s="104"/>
      <c r="D22" s="109"/>
      <c r="E22" s="110"/>
      <c r="F22" s="61">
        <f>D22/D19</f>
        <v>0</v>
      </c>
      <c r="I22" s="56"/>
    </row>
    <row r="23" spans="1:17" x14ac:dyDescent="0.25">
      <c r="A23" s="96" t="s">
        <v>33</v>
      </c>
      <c r="B23" s="97"/>
      <c r="C23" s="98"/>
      <c r="D23" s="99">
        <f>D19-D20-D22</f>
        <v>13645733205.439999</v>
      </c>
      <c r="E23" s="100"/>
      <c r="F23" s="60">
        <f>F19-F20-F22</f>
        <v>0.51716621011009167</v>
      </c>
      <c r="I23" s="56"/>
      <c r="P23" s="58"/>
    </row>
    <row r="24" spans="1:17" x14ac:dyDescent="0.25">
      <c r="A24" s="101" t="s">
        <v>20</v>
      </c>
      <c r="B24" s="101"/>
      <c r="E24" s="62"/>
      <c r="H24" s="62"/>
      <c r="I24" s="56"/>
      <c r="P24" s="58"/>
    </row>
    <row r="25" spans="1:17" x14ac:dyDescent="0.25">
      <c r="A25" s="42"/>
      <c r="B25" s="42"/>
      <c r="E25" s="62"/>
      <c r="H25" s="62"/>
      <c r="I25" s="56"/>
      <c r="Q25" s="58"/>
    </row>
    <row r="26" spans="1:17" x14ac:dyDescent="0.25">
      <c r="A26" s="18" t="s">
        <v>34</v>
      </c>
      <c r="B26" s="63"/>
      <c r="E26" s="58"/>
      <c r="Q26" s="58"/>
    </row>
    <row r="27" spans="1:17" x14ac:dyDescent="0.25">
      <c r="D27" s="58"/>
      <c r="I27" s="58"/>
    </row>
    <row r="30" spans="1:17" x14ac:dyDescent="0.25">
      <c r="C30" s="56"/>
    </row>
    <row r="31" spans="1:17" x14ac:dyDescent="0.25">
      <c r="C31" s="58"/>
    </row>
    <row r="32" spans="1:17" x14ac:dyDescent="0.25">
      <c r="C32" s="70"/>
    </row>
    <row r="33" spans="3:3" x14ac:dyDescent="0.25">
      <c r="C33" s="70"/>
    </row>
  </sheetData>
  <mergeCells count="22">
    <mergeCell ref="A23:C23"/>
    <mergeCell ref="D23:E23"/>
    <mergeCell ref="A24:B24"/>
    <mergeCell ref="A20:C20"/>
    <mergeCell ref="D20:E20"/>
    <mergeCell ref="A21:C21"/>
    <mergeCell ref="D21:E21"/>
    <mergeCell ref="A22:C22"/>
    <mergeCell ref="D22:E22"/>
    <mergeCell ref="A19:C19"/>
    <mergeCell ref="D19:E19"/>
    <mergeCell ref="A3:M3"/>
    <mergeCell ref="A5:M5"/>
    <mergeCell ref="A10:B10"/>
    <mergeCell ref="A12:C12"/>
    <mergeCell ref="A13:C13"/>
    <mergeCell ref="A14:C14"/>
    <mergeCell ref="A15:C15"/>
    <mergeCell ref="A16:B16"/>
    <mergeCell ref="A17:F17"/>
    <mergeCell ref="A18:C18"/>
    <mergeCell ref="D18:E18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PRESUPUESTO DE INGRESOS 2023</vt:lpstr>
      <vt:lpstr>PAGINA WEB 2023 ACUMULADO</vt:lpstr>
      <vt:lpstr>EJECUCIÓN ACUMULADA DE INGRESOS</vt:lpstr>
      <vt:lpstr>ENERO 2023</vt:lpstr>
      <vt:lpstr>FEBRERO 2023</vt:lpstr>
      <vt:lpstr>MARZO 2023</vt:lpstr>
      <vt:lpstr>ABRIL 2023</vt:lpstr>
      <vt:lpstr>MAYO 2023</vt:lpstr>
      <vt:lpstr>JUNIO 2023</vt:lpstr>
      <vt:lpstr>JULIO 2023</vt:lpstr>
      <vt:lpstr>AGOSTO 2023</vt:lpstr>
      <vt:lpstr>SEPTIEMBRE 2023</vt:lpstr>
      <vt:lpstr>OCTUBRE 2023</vt:lpstr>
      <vt:lpstr>NOVIEMBRE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Yeiner Ramirez Tolosa</dc:creator>
  <cp:lastModifiedBy>Yeiner Ramirez Tolosa</cp:lastModifiedBy>
  <cp:lastPrinted>2022-05-04T15:58:21Z</cp:lastPrinted>
  <dcterms:created xsi:type="dcterms:W3CDTF">2019-02-12T20:05:28Z</dcterms:created>
  <dcterms:modified xsi:type="dcterms:W3CDTF">2023-12-06T13:50:15Z</dcterms:modified>
</cp:coreProperties>
</file>