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3A0FE8-A532-42FD-BA9D-8F8631D89118}" xr6:coauthVersionLast="47" xr6:coauthVersionMax="47" xr10:uidLastSave="{00000000-0000-0000-0000-000000000000}"/>
  <bookViews>
    <workbookView xWindow="-120" yWindow="-120" windowWidth="20730" windowHeight="11160" tabRatio="1000" activeTab="1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  <sheet name="JULIO 2023" sheetId="12" r:id="rId10"/>
    <sheet name="AGOSTO 2023" sheetId="13" r:id="rId11"/>
    <sheet name="SEPTIEMBRE 2023" sheetId="14" r:id="rId12"/>
    <sheet name="OCTUBRE 2023" sheetId="15" r:id="rId13"/>
    <sheet name="NOVIEMBRE 2023" sheetId="1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6" l="1"/>
  <c r="L11" i="2" s="1"/>
  <c r="L12" i="2" s="1"/>
  <c r="D14" i="16" l="1"/>
  <c r="D17" i="16" s="1"/>
  <c r="D21" i="16" s="1"/>
  <c r="M9" i="16"/>
  <c r="K9" i="16"/>
  <c r="J9" i="16"/>
  <c r="I9" i="16"/>
  <c r="H9" i="16"/>
  <c r="G9" i="16"/>
  <c r="F9" i="16"/>
  <c r="E9" i="16"/>
  <c r="D9" i="16"/>
  <c r="C9" i="16"/>
  <c r="B9" i="16"/>
  <c r="D14" i="4"/>
  <c r="D17" i="4" s="1"/>
  <c r="H10" i="5"/>
  <c r="D17" i="15"/>
  <c r="D14" i="15"/>
  <c r="D22" i="16" l="1"/>
  <c r="D25" i="16"/>
  <c r="F24" i="16"/>
  <c r="D23" i="16"/>
  <c r="F22" i="16"/>
  <c r="G31" i="15"/>
  <c r="D21" i="15"/>
  <c r="M9" i="15"/>
  <c r="L31" i="15"/>
  <c r="K9" i="15"/>
  <c r="K31" i="15" s="1"/>
  <c r="J9" i="15"/>
  <c r="J31" i="15" s="1"/>
  <c r="I9" i="15"/>
  <c r="I31" i="15" s="1"/>
  <c r="H9" i="15"/>
  <c r="H31" i="15" s="1"/>
  <c r="G9" i="15"/>
  <c r="F9" i="15"/>
  <c r="F31" i="15" s="1"/>
  <c r="E9" i="15"/>
  <c r="E31" i="15" s="1"/>
  <c r="D9" i="15"/>
  <c r="D31" i="15" s="1"/>
  <c r="C9" i="15"/>
  <c r="C31" i="15" s="1"/>
  <c r="B9" i="15"/>
  <c r="B31" i="15" s="1"/>
  <c r="D15" i="14"/>
  <c r="D19" i="14" s="1"/>
  <c r="M9" i="14"/>
  <c r="L9" i="14"/>
  <c r="K9" i="14"/>
  <c r="J9" i="14"/>
  <c r="I9" i="14"/>
  <c r="H9" i="14"/>
  <c r="G9" i="14"/>
  <c r="F9" i="14"/>
  <c r="E9" i="14"/>
  <c r="D9" i="14"/>
  <c r="C9" i="14"/>
  <c r="B9" i="14"/>
  <c r="D19" i="13"/>
  <c r="D15" i="13"/>
  <c r="M9" i="13"/>
  <c r="L9" i="13"/>
  <c r="K9" i="13"/>
  <c r="J9" i="13"/>
  <c r="I9" i="13"/>
  <c r="H9" i="13"/>
  <c r="G9" i="13"/>
  <c r="F9" i="13"/>
  <c r="E9" i="13"/>
  <c r="D9" i="13"/>
  <c r="C9" i="13"/>
  <c r="B9" i="13"/>
  <c r="D20" i="13" s="1"/>
  <c r="F20" i="13" s="1"/>
  <c r="D19" i="12"/>
  <c r="D15" i="12"/>
  <c r="M9" i="12"/>
  <c r="L9" i="12"/>
  <c r="K9" i="12"/>
  <c r="J9" i="12"/>
  <c r="I9" i="12"/>
  <c r="H9" i="12"/>
  <c r="G9" i="12"/>
  <c r="F9" i="12"/>
  <c r="E9" i="12"/>
  <c r="D9" i="12"/>
  <c r="C9" i="12"/>
  <c r="B9" i="12"/>
  <c r="B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F25" i="16" l="1"/>
  <c r="F23" i="16"/>
  <c r="D22" i="15"/>
  <c r="F22" i="15" s="1"/>
  <c r="F24" i="15"/>
  <c r="D20" i="14"/>
  <c r="F20" i="14" s="1"/>
  <c r="F21" i="14"/>
  <c r="D23" i="14"/>
  <c r="F22" i="14"/>
  <c r="F23" i="14" s="1"/>
  <c r="D21" i="14"/>
  <c r="D23" i="13"/>
  <c r="F21" i="13"/>
  <c r="D21" i="13"/>
  <c r="F22" i="13"/>
  <c r="F23" i="13" s="1"/>
  <c r="D20" i="12"/>
  <c r="F20" i="12" s="1"/>
  <c r="F21" i="12"/>
  <c r="D23" i="12"/>
  <c r="D21" i="12"/>
  <c r="F22" i="12"/>
  <c r="F23" i="12" s="1"/>
  <c r="D21" i="11"/>
  <c r="F23" i="11"/>
  <c r="F21" i="11"/>
  <c r="F22" i="11"/>
  <c r="D23" i="11"/>
  <c r="F23" i="10"/>
  <c r="F21" i="10"/>
  <c r="D21" i="10"/>
  <c r="F22" i="10"/>
  <c r="D23" i="10"/>
  <c r="D23" i="15" l="1"/>
  <c r="D25" i="15"/>
  <c r="F25" i="15"/>
  <c r="F23" i="15"/>
  <c r="D26" i="9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C11" i="2"/>
  <c r="D11" i="2" s="1"/>
  <c r="E11" i="2" s="1"/>
  <c r="F11" i="2" s="1"/>
  <c r="G11" i="2" s="1"/>
  <c r="H11" i="2" s="1"/>
  <c r="I11" i="2" s="1"/>
  <c r="J11" i="2" s="1"/>
  <c r="K11" i="2" s="1"/>
  <c r="D22" i="4"/>
  <c r="M9" i="4"/>
  <c r="L9" i="4"/>
  <c r="K9" i="4"/>
  <c r="J9" i="4"/>
  <c r="I9" i="4"/>
  <c r="H9" i="4"/>
  <c r="G9" i="4"/>
  <c r="F9" i="4"/>
  <c r="E9" i="4"/>
  <c r="D9" i="4"/>
  <c r="C9" i="4"/>
  <c r="B9" i="4"/>
  <c r="D23" i="4" l="1"/>
  <c r="D26" i="4" s="1"/>
  <c r="F25" i="4"/>
  <c r="D24" i="4" l="1"/>
  <c r="F23" i="4"/>
  <c r="F24" i="4" s="1"/>
  <c r="F26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tc={2D4A4799-D0FB-4FE8-B93E-14AB20E73E96}</author>
  </authors>
  <commentList>
    <comment ref="D14" authorId="0" shapeId="0" xr:uid="{2D4A4799-D0FB-4FE8-B93E-14AB20E73E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tc={D2DD9FF4-3BC9-4745-95B8-B7945DF22971}</author>
  </authors>
  <commentList>
    <comment ref="D14" authorId="0" shapeId="0" xr:uid="{D2DD9FF4-3BC9-4745-95B8-B7945DF229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tc={6E82CD5F-1883-4ECD-BAC4-2A04EB6DAFE8}</author>
  </authors>
  <commentList>
    <comment ref="D14" authorId="0" shapeId="0" xr:uid="{6E82CD5F-1883-4ECD-BAC4-2A04EB6DAF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tc={B37744BF-47B6-4839-875F-7FEDE00261D6}</author>
    <author>tc={0BF189C4-D75D-4EEB-A209-4F700D9DF755}</author>
  </authors>
  <commentList>
    <comment ref="D13" authorId="0" shapeId="0" xr:uid="{B37744BF-47B6-4839-875F-7FEDE00261D6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valor de adición de presupuesto 2023, </t>
      </text>
    </comment>
    <comment ref="D16" authorId="1" shapeId="0" xr:uid="{0BF189C4-D75D-4EEB-A209-4F700D9DF7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tc={CD42C4A1-5E2C-41D5-83CB-258CF03470D7}</author>
    <author>tc={AC0D4B9A-D3E7-437E-BD35-DB1166DFD580}</author>
  </authors>
  <commentList>
    <comment ref="D13" authorId="0" shapeId="0" xr:uid="{CD42C4A1-5E2C-41D5-83CB-258CF03470D7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valor de adición de presupuesto 2023, </t>
      </text>
    </comment>
    <comment ref="D16" authorId="1" shapeId="0" xr:uid="{AC0D4B9A-D3E7-437E-BD35-DB1166DFD5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<sst xmlns="http://schemas.openxmlformats.org/spreadsheetml/2006/main" count="411" uniqueCount="48">
  <si>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</si>
  <si>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</si>
  <si>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</si>
  <si>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</si>
  <si>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</si>
  <si>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</si>
  <si>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</si>
  <si>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</si>
  <si>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</si>
  <si>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</si>
  <si>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</si>
  <si>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</si>
  <si>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</si>
  <si>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</si>
  <si>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</si>
  <si>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</si>
  <si>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</si>
  <si>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</si>
  <si>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</si>
  <si>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</si>
  <si>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</si>
  <si>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</si>
  <si>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</si>
  <si>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</si>
  <si>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</si>
  <si>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</si>
  <si>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</si>
  <si>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</si>
  <si>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</si>
  <si>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</si>
  <si>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</si>
  <si>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</si>
  <si>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</si>
  <si>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</si>
  <si>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</si>
  <si>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</si>
  <si>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</si>
  <si>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</si>
  <si>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</si>
  <si>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</si>
  <si>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</si>
  <si>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</si>
  <si>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t>TOTAL PRESUPUESTO 2023</t>
  </si>
  <si>
    <t>ADICION PRESUPUESTAL 2023 *</t>
  </si>
  <si>
    <t>(-) RENDIMIENTOS - CUN 2023 *</t>
  </si>
  <si>
    <t>ADICIÓN PRESUPUESTAL 2023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</si>
  <si>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INGRESOS RECAUDADOS A LA FECHA + EL VALOR FONDO EMPRESARIAL - LEY 812 DE 2003, YA QUE ESTE VALOR NO SE RECAUDA POR QUE ESTA INMERSO DENTRO DEL PRESUPUESTO 2023</t>
    </r>
  </si>
  <si>
    <t>MESES DE COLOR PRESENTAN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</si>
</sst>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rgb="FF002060"/>
      <name val="Calibri"/>
      <family val="2"/>
      <scheme val="minor"/>
    </font>
    <font>
      <sz val="9"/>
      <color indexed="81"/>
      <name val="Tahoma"/>
      <charset val="1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0" fontId="31" fillId="2" borderId="0" xfId="0" applyFont="1" applyFill="1"/>
    <xf numFmtId="3" fontId="5" fillId="5" borderId="5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3" fontId="32" fillId="5" borderId="26" xfId="0" applyNumberFormat="1" applyFont="1" applyFill="1" applyBorder="1"/>
    <xf numFmtId="3" fontId="5" fillId="2" borderId="29" xfId="0" applyNumberFormat="1" applyFont="1" applyFill="1" applyBorder="1" applyAlignment="1">
      <alignment vertical="center"/>
    </xf>
    <xf numFmtId="3" fontId="13" fillId="5" borderId="28" xfId="0" applyNumberFormat="1" applyFont="1" applyFill="1" applyBorder="1"/>
    <xf numFmtId="3" fontId="12" fillId="5" borderId="27" xfId="0" applyNumberFormat="1" applyFont="1" applyFill="1" applyBorder="1"/>
    <xf numFmtId="0" fontId="26" fillId="2" borderId="4" xfId="0" applyFont="1" applyFill="1" applyBorder="1" applyAlignment="1">
      <alignment horizontal="left"/>
    </xf>
    <xf numFmtId="165" fontId="29" fillId="6" borderId="4" xfId="1" applyNumberFormat="1" applyFont="1" applyFill="1" applyBorder="1"/>
    <xf numFmtId="165" fontId="27" fillId="2" borderId="4" xfId="1" applyNumberFormat="1" applyFont="1" applyFill="1" applyBorder="1"/>
    <xf numFmtId="165" fontId="33" fillId="2" borderId="4" xfId="1" applyNumberFormat="1" applyFont="1" applyFill="1" applyBorder="1"/>
    <xf numFmtId="0" fontId="1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vertical="center"/>
    </xf>
    <xf numFmtId="3" fontId="28" fillId="2" borderId="4" xfId="0" applyNumberFormat="1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3" fontId="33" fillId="2" borderId="4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3" fontId="12" fillId="5" borderId="4" xfId="0" applyNumberFormat="1" applyFont="1" applyFill="1" applyBorder="1" applyAlignment="1">
      <alignment vertical="center"/>
    </xf>
    <xf numFmtId="0" fontId="35" fillId="7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5610F-345A-4AE2-AF5C-B258718A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173E3F4A-D309-4DCE-A67D-765C7091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0CAB35-D900-4FD6-BF5B-511505B6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79CFEE60-8263-4EC1-A20D-5D104CDE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18EC07-E9C9-46D5-B7CF-AB65B086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5" name="Imagen 12" descr="CRA2013ByN RGB PQ jpg">
          <a:extLst>
            <a:ext uri="{FF2B5EF4-FFF2-40B4-BE49-F238E27FC236}">
              <a16:creationId xmlns:a16="http://schemas.microsoft.com/office/drawing/2014/main" id="{2840D4B4-C3C7-4952-825D-6C36FA64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FB33E6-5C77-4A05-AEF6-DF7453A8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50598E9-673A-45AA-9051-0EBF57B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115F5-3F5F-497D-8E80-19D27EF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207651A-58CD-4621-B9AF-60FA454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2D4A4799-D0FB-4FE8-B93E-14AB20E73E96}">
    <text>VALOR RECALCULADO POR TESORERI -CRA - RENDIMIENTOS CUN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D2DD9FF4-3BC9-4745-95B8-B7945DF22971}">
    <text>VALOR RECALCULADO POR TESORERI -CRA - RENDIMIENTOS CUN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6E82CD5F-1883-4ECD-BAC4-2A04EB6DAFE8}">
    <text>VALOR RECALCULADO POR TESORERI -CRA - RENDIMIENTOS CUN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D13" dT="2023-11-20T17:54:46.12" personId="{6F385F95-C2E1-44A1-9437-AF02C9008EE7}" id="{B37744BF-47B6-4839-875F-7FEDE00261D6}">
    <text xml:space="preserve">Se incluye valor de adición de presupuesto 2023, </text>
  </threadedComment>
  <threadedComment ref="D16" dT="2023-07-05T18:53:35.85" personId="{6F385F95-C2E1-44A1-9437-AF02C9008EE7}" id="{0BF189C4-D75D-4EEB-A209-4F700D9DF755}">
    <text>VALOR RECALCULADO POR TESORERI -CRA - RENDIMIENTOS CUN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D13" dT="2023-11-20T17:54:46.12" personId="{6F385F95-C2E1-44A1-9437-AF02C9008EE7}" id="{CD42C4A1-5E2C-41D5-83CB-258CF03470D7}">
    <text xml:space="preserve">Se incluye valor de adición de presupuesto 2023, </text>
  </threadedComment>
  <threadedComment ref="D16" dT="2023-07-05T18:53:35.85" personId="{6F385F95-C2E1-44A1-9437-AF02C9008EE7}" id="{AC0D4B9A-D3E7-437E-BD35-DB1166DFD580}">
    <text>VALOR RECALCULADO POR TESORERI -CRA - RENDIMIENTOS CUN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1.xml"/><Relationship Id="rId4" Type="http://schemas.microsoft.com/office/2017/10/relationships/threadedComment" Target="../threadedComments/threadedComment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2.xml"/><Relationship Id="rId4" Type="http://schemas.microsoft.com/office/2017/10/relationships/threadedComment" Target="../threadedComments/threadedComment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3.xml"/><Relationship Id="rId4" Type="http://schemas.microsoft.com/office/2017/10/relationships/threadedComment" Target="../threadedComments/threadedComment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10"/>
  <sheetViews>
    <sheetView workbookViewId="0">
      <selection activeCell="E15" sqref="E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87" t="s">
        <v>35</v>
      </c>
      <c r="F5" s="87"/>
      <c r="G5" s="87"/>
      <c r="H5" s="87"/>
    </row>
    <row r="7" spans="5:8" x14ac:dyDescent="0.35">
      <c r="E7" s="86" t="s">
        <v>36</v>
      </c>
      <c r="F7" s="86"/>
      <c r="G7" s="86"/>
      <c r="H7" s="67" t="s">
        <v>27</v>
      </c>
    </row>
    <row r="8" spans="5:8" x14ac:dyDescent="0.35">
      <c r="E8" s="85" t="s">
        <v>35</v>
      </c>
      <c r="F8" s="85"/>
      <c r="G8" s="85"/>
      <c r="H8" s="80">
        <v>29031653672</v>
      </c>
    </row>
    <row r="9" spans="5:8" x14ac:dyDescent="0.35">
      <c r="E9" s="88" t="s">
        <v>45</v>
      </c>
      <c r="F9" s="88"/>
      <c r="G9" s="88"/>
      <c r="H9" s="82">
        <v>625000000</v>
      </c>
    </row>
    <row r="10" spans="5:8" x14ac:dyDescent="0.35">
      <c r="E10" s="79" t="s">
        <v>42</v>
      </c>
      <c r="F10" s="79"/>
      <c r="G10" s="79"/>
      <c r="H10" s="81">
        <f>H8+H9</f>
        <v>29656653672</v>
      </c>
    </row>
  </sheetData>
  <mergeCells count="4">
    <mergeCell ref="E8:G8"/>
    <mergeCell ref="E7:G7"/>
    <mergeCell ref="E5:H5"/>
    <mergeCell ref="E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F33-A625-47C4-86F1-74AB296A0BEE}">
  <sheetPr>
    <tabColor rgb="FF002060"/>
  </sheetPr>
  <dimension ref="A1:Q33"/>
  <sheetViews>
    <sheetView topLeftCell="A4" workbookViewId="0">
      <selection activeCell="K30" sqref="K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26385585405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13163253714.560001</v>
      </c>
      <c r="E20" s="106"/>
      <c r="F20" s="59">
        <f>D20*F19/D19</f>
        <v>0.49888048767967069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13222331690.439999</v>
      </c>
      <c r="E21" s="108"/>
      <c r="F21" s="60">
        <f>F19-F20</f>
        <v>0.50111951232032936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13222331690.439999</v>
      </c>
      <c r="E23" s="100"/>
      <c r="F23" s="60">
        <f>F19-F20-F22</f>
        <v>0.50111951232032936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4C25-496E-416A-9B87-A734D17DDDB3}">
  <sheetPr>
    <tabColor rgb="FF002060"/>
  </sheetPr>
  <dimension ref="A1:Q33"/>
  <sheetViews>
    <sheetView topLeftCell="A4" workbookViewId="0">
      <selection activeCell="L36" sqref="L3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26385585405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13413165374.560001</v>
      </c>
      <c r="E20" s="106"/>
      <c r="F20" s="59">
        <f>D20*F19/D19</f>
        <v>0.50835200995837071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12972420030.439999</v>
      </c>
      <c r="E21" s="108"/>
      <c r="F21" s="60">
        <f>F19-F20</f>
        <v>0.49164799004162929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12972420030.439999</v>
      </c>
      <c r="E23" s="100"/>
      <c r="F23" s="60">
        <f>F19-F20-F22</f>
        <v>0.49164799004162929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9407-EFA5-4839-BA0F-B8E2F3B4D50B}">
  <sheetPr>
    <tabColor rgb="FF002060"/>
  </sheetPr>
  <dimension ref="A1:Q33"/>
  <sheetViews>
    <sheetView workbookViewId="0">
      <selection activeCell="I19" sqref="I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26385585405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17874850502.560001</v>
      </c>
      <c r="E20" s="106"/>
      <c r="F20" s="59">
        <f>D20*F19/D19</f>
        <v>0.67744756192419986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8510734902.4399986</v>
      </c>
      <c r="E21" s="108"/>
      <c r="F21" s="60">
        <f>F19-F20</f>
        <v>0.32255243807580014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8510734902.4399986</v>
      </c>
      <c r="E23" s="100"/>
      <c r="F23" s="60">
        <f>F19-F20-F22</f>
        <v>0.32255243807580014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16F-5464-4354-A029-2849771DF6C7}">
  <sheetPr>
    <tabColor rgb="FF00B0F0"/>
  </sheetPr>
  <dimension ref="A1:Q35"/>
  <sheetViews>
    <sheetView topLeftCell="A5" workbookViewId="0">
      <selection activeCell="A5"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21">
        <v>359152960</v>
      </c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21">
        <v>2255841507</v>
      </c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2614994467</v>
      </c>
      <c r="L9" s="73"/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ht="15.75" thickBot="1" x14ac:dyDescent="0.3">
      <c r="A13" s="93" t="s">
        <v>43</v>
      </c>
      <c r="B13" s="94"/>
      <c r="C13" s="95"/>
      <c r="D13" s="78">
        <v>625000000</v>
      </c>
      <c r="E13" s="45"/>
      <c r="F13" s="40"/>
      <c r="G13" s="40"/>
      <c r="H13" s="40"/>
      <c r="I13" s="46"/>
      <c r="J13" s="40"/>
      <c r="K13" s="40"/>
      <c r="L13" s="5"/>
      <c r="M13" s="40"/>
    </row>
    <row r="14" spans="1:14" ht="15.75" thickTop="1" x14ac:dyDescent="0.25">
      <c r="A14" s="93" t="s">
        <v>42</v>
      </c>
      <c r="B14" s="94"/>
      <c r="C14" s="95"/>
      <c r="D14" s="75">
        <f>D12+D13</f>
        <v>29656653672</v>
      </c>
      <c r="E14" s="45"/>
      <c r="F14" s="40"/>
      <c r="G14" s="40"/>
      <c r="H14" s="40"/>
      <c r="I14" s="46"/>
      <c r="J14" s="40"/>
      <c r="K14" s="40"/>
      <c r="L14" s="5"/>
      <c r="M14" s="40"/>
    </row>
    <row r="15" spans="1:14" x14ac:dyDescent="0.25">
      <c r="A15" s="118" t="s">
        <v>22</v>
      </c>
      <c r="B15" s="103"/>
      <c r="C15" s="104"/>
      <c r="D15" s="47">
        <v>1568714125</v>
      </c>
      <c r="E15" s="40"/>
      <c r="F15" s="40"/>
      <c r="G15" s="40"/>
      <c r="H15" s="40"/>
      <c r="I15" s="46"/>
      <c r="J15" s="40"/>
      <c r="K15" s="40"/>
      <c r="L15" s="5"/>
    </row>
    <row r="16" spans="1:14" ht="15.75" customHeight="1" thickBot="1" x14ac:dyDescent="0.3">
      <c r="A16" s="93" t="s">
        <v>44</v>
      </c>
      <c r="B16" s="94"/>
      <c r="C16" s="95"/>
      <c r="D16" s="77">
        <v>1077354142</v>
      </c>
      <c r="E16" s="49"/>
      <c r="F16" s="40"/>
      <c r="G16" s="40"/>
      <c r="H16" s="40"/>
      <c r="L16" s="5"/>
    </row>
    <row r="17" spans="1:17" ht="16.5" thickTop="1" thickBot="1" x14ac:dyDescent="0.3">
      <c r="A17" s="119" t="s">
        <v>24</v>
      </c>
      <c r="B17" s="120"/>
      <c r="C17" s="121"/>
      <c r="D17" s="76">
        <f>D14-D15-D16</f>
        <v>27010585405</v>
      </c>
      <c r="E17" s="40"/>
      <c r="F17" s="40"/>
      <c r="G17" s="40"/>
      <c r="H17" s="40"/>
      <c r="I17" s="58"/>
      <c r="L17" s="5"/>
    </row>
    <row r="18" spans="1:17" x14ac:dyDescent="0.25">
      <c r="A18" s="122"/>
      <c r="B18" s="122"/>
      <c r="C18" s="50"/>
      <c r="D18" s="40"/>
      <c r="E18" s="40"/>
      <c r="F18" s="40"/>
      <c r="G18" s="40"/>
      <c r="H18" s="40"/>
      <c r="L18" s="5"/>
    </row>
    <row r="19" spans="1:17" s="54" customFormat="1" ht="12" x14ac:dyDescent="0.2">
      <c r="A19" s="123" t="s">
        <v>25</v>
      </c>
      <c r="B19" s="123"/>
      <c r="C19" s="123"/>
      <c r="D19" s="123"/>
      <c r="E19" s="123"/>
      <c r="F19" s="123"/>
      <c r="G19" s="51"/>
      <c r="H19" s="51"/>
      <c r="I19" s="52"/>
      <c r="J19" s="51"/>
      <c r="K19" s="51"/>
      <c r="L19" s="53"/>
      <c r="M19" s="51"/>
    </row>
    <row r="20" spans="1:17" x14ac:dyDescent="0.25">
      <c r="A20" s="124" t="s">
        <v>26</v>
      </c>
      <c r="B20" s="125"/>
      <c r="C20" s="126"/>
      <c r="D20" s="124" t="s">
        <v>27</v>
      </c>
      <c r="E20" s="126"/>
      <c r="F20" s="55" t="s">
        <v>28</v>
      </c>
    </row>
    <row r="21" spans="1:17" x14ac:dyDescent="0.25">
      <c r="A21" s="102" t="s">
        <v>29</v>
      </c>
      <c r="B21" s="103"/>
      <c r="C21" s="104"/>
      <c r="D21" s="111">
        <f>D17</f>
        <v>27010585405</v>
      </c>
      <c r="E21" s="112"/>
      <c r="F21" s="57">
        <v>1</v>
      </c>
      <c r="I21" s="56"/>
      <c r="P21" s="58"/>
    </row>
    <row r="22" spans="1:17" x14ac:dyDescent="0.25">
      <c r="A22" s="102" t="s">
        <v>30</v>
      </c>
      <c r="B22" s="103"/>
      <c r="C22" s="104"/>
      <c r="D22" s="105">
        <f>B9+C9+D9+E9+F9+G9+H9+I9+J9+K9+L9+M9-B28</f>
        <v>20489844969.560001</v>
      </c>
      <c r="E22" s="106"/>
      <c r="F22" s="59">
        <f>D22*F21/D21</f>
        <v>0.75858574193534778</v>
      </c>
      <c r="I22" s="56"/>
      <c r="P22" s="58"/>
    </row>
    <row r="23" spans="1:17" ht="15.75" hidden="1" customHeight="1" x14ac:dyDescent="0.25">
      <c r="A23" s="96" t="s">
        <v>31</v>
      </c>
      <c r="B23" s="97"/>
      <c r="C23" s="98"/>
      <c r="D23" s="107">
        <f>D21-D22</f>
        <v>6520740435.4399986</v>
      </c>
      <c r="E23" s="108"/>
      <c r="F23" s="60">
        <f>F21-F22</f>
        <v>0.24141425806465222</v>
      </c>
      <c r="I23" s="56"/>
    </row>
    <row r="24" spans="1:17" ht="15.75" hidden="1" customHeight="1" x14ac:dyDescent="0.25">
      <c r="A24" s="102" t="s">
        <v>32</v>
      </c>
      <c r="B24" s="103"/>
      <c r="C24" s="104"/>
      <c r="D24" s="109"/>
      <c r="E24" s="110"/>
      <c r="F24" s="61">
        <f>D24/D21</f>
        <v>0</v>
      </c>
      <c r="I24" s="56"/>
    </row>
    <row r="25" spans="1:17" x14ac:dyDescent="0.25">
      <c r="A25" s="96" t="s">
        <v>33</v>
      </c>
      <c r="B25" s="97"/>
      <c r="C25" s="98"/>
      <c r="D25" s="99">
        <f>D21-D22-D24</f>
        <v>6520740435.4399986</v>
      </c>
      <c r="E25" s="100"/>
      <c r="F25" s="60">
        <f>F21-F22-F24</f>
        <v>0.24141425806465222</v>
      </c>
      <c r="I25" s="56"/>
      <c r="P25" s="58"/>
    </row>
    <row r="26" spans="1:17" x14ac:dyDescent="0.25">
      <c r="A26" s="101" t="s">
        <v>20</v>
      </c>
      <c r="B26" s="101"/>
      <c r="E26" s="62"/>
      <c r="H26" s="62"/>
      <c r="I26" s="56"/>
      <c r="P26" s="58"/>
    </row>
    <row r="27" spans="1:17" x14ac:dyDescent="0.25">
      <c r="A27" s="42"/>
      <c r="B27" s="42"/>
      <c r="E27" s="62"/>
      <c r="H27" s="62"/>
      <c r="I27" s="56"/>
      <c r="Q27" s="58"/>
    </row>
    <row r="28" spans="1:17" x14ac:dyDescent="0.25">
      <c r="A28" s="18" t="s">
        <v>34</v>
      </c>
      <c r="B28" s="63"/>
      <c r="E28" s="58"/>
      <c r="Q28" s="58"/>
    </row>
    <row r="29" spans="1:17" x14ac:dyDescent="0.25">
      <c r="D29" s="58"/>
      <c r="I29" s="58"/>
    </row>
    <row r="30" spans="1:17" ht="15.75" thickBot="1" x14ac:dyDescent="0.3">
      <c r="B30" s="73">
        <v>2979208114</v>
      </c>
      <c r="C30" s="74">
        <v>7959139071.6300001</v>
      </c>
      <c r="D30" s="73">
        <v>324702683</v>
      </c>
      <c r="E30" s="73">
        <v>613822361</v>
      </c>
      <c r="F30" s="73">
        <v>660806120</v>
      </c>
      <c r="G30" s="73">
        <v>202173851</v>
      </c>
      <c r="H30" s="73">
        <v>423401515</v>
      </c>
      <c r="I30" s="73">
        <v>249911660</v>
      </c>
      <c r="J30" s="73">
        <v>4461685128</v>
      </c>
      <c r="K30" s="73">
        <v>2614994467</v>
      </c>
      <c r="L30" s="73">
        <v>1024543649</v>
      </c>
    </row>
    <row r="31" spans="1:17" x14ac:dyDescent="0.25">
      <c r="B31" s="62">
        <f>B9-B30</f>
        <v>0</v>
      </c>
      <c r="C31" s="62">
        <f t="shared" ref="C31:L31" si="1">C9-C30</f>
        <v>0</v>
      </c>
      <c r="D31" s="62">
        <f t="shared" si="1"/>
        <v>-0.5</v>
      </c>
      <c r="E31" s="62">
        <f t="shared" si="1"/>
        <v>-0.10000002384185791</v>
      </c>
      <c r="F31" s="62">
        <f t="shared" si="1"/>
        <v>-0.47000002861022949</v>
      </c>
      <c r="G31" s="62">
        <f t="shared" si="1"/>
        <v>0</v>
      </c>
      <c r="H31" s="62">
        <f t="shared" si="1"/>
        <v>0</v>
      </c>
      <c r="I31" s="62">
        <f t="shared" si="1"/>
        <v>0</v>
      </c>
      <c r="J31" s="62">
        <f t="shared" si="1"/>
        <v>0</v>
      </c>
      <c r="K31" s="62">
        <f t="shared" si="1"/>
        <v>0</v>
      </c>
      <c r="L31" s="62">
        <f t="shared" si="1"/>
        <v>-1024543649</v>
      </c>
    </row>
    <row r="32" spans="1:17" x14ac:dyDescent="0.25">
      <c r="C32" s="56"/>
    </row>
    <row r="33" spans="3:3" x14ac:dyDescent="0.25">
      <c r="C33" s="58"/>
    </row>
    <row r="34" spans="3:3" x14ac:dyDescent="0.25">
      <c r="C34" s="70"/>
    </row>
    <row r="35" spans="3:3" x14ac:dyDescent="0.25">
      <c r="C35" s="70"/>
    </row>
  </sheetData>
  <mergeCells count="24">
    <mergeCell ref="A21:C21"/>
    <mergeCell ref="D21:E21"/>
    <mergeCell ref="A3:M3"/>
    <mergeCell ref="A5:M5"/>
    <mergeCell ref="A10:B10"/>
    <mergeCell ref="A12:C12"/>
    <mergeCell ref="A15:C15"/>
    <mergeCell ref="A16:C16"/>
    <mergeCell ref="A25:C25"/>
    <mergeCell ref="D25:E25"/>
    <mergeCell ref="A26:B26"/>
    <mergeCell ref="A13:C13"/>
    <mergeCell ref="A14:C14"/>
    <mergeCell ref="A22:C22"/>
    <mergeCell ref="D22:E22"/>
    <mergeCell ref="A23:C23"/>
    <mergeCell ref="D23:E23"/>
    <mergeCell ref="A24:C24"/>
    <mergeCell ref="D24:E24"/>
    <mergeCell ref="A17:C17"/>
    <mergeCell ref="A18:B18"/>
    <mergeCell ref="A19:F19"/>
    <mergeCell ref="A20:C20"/>
    <mergeCell ref="D20:E2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FC1E-89CE-4766-A587-E9CDE0382E7C}">
  <sheetPr>
    <tabColor rgb="FF002060"/>
  </sheetPr>
  <dimension ref="A1:Q32"/>
  <sheetViews>
    <sheetView topLeftCell="A6" workbookViewId="0">
      <selection activeCell="C29" sqref="C2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0" width="12.7109375" style="2" bestFit="1" customWidth="1"/>
    <col min="11" max="11" width="13.42578125" style="2" bestFit="1" customWidth="1"/>
    <col min="12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21">
        <v>359152960</v>
      </c>
      <c r="L7" s="21">
        <v>365984727</v>
      </c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21">
        <v>2255841507</v>
      </c>
      <c r="L8" s="128">
        <v>1838673223</v>
      </c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2614994467</v>
      </c>
      <c r="L9" s="73">
        <f>L7+L8</f>
        <v>2204657950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ht="15.75" thickBot="1" x14ac:dyDescent="0.3">
      <c r="A13" s="93" t="s">
        <v>43</v>
      </c>
      <c r="B13" s="94"/>
      <c r="C13" s="95"/>
      <c r="D13" s="78">
        <v>625000000</v>
      </c>
      <c r="E13" s="45"/>
      <c r="F13" s="40"/>
      <c r="G13" s="40"/>
      <c r="H13" s="40"/>
      <c r="I13" s="46"/>
      <c r="J13" s="40"/>
      <c r="K13" s="40"/>
      <c r="L13" s="5"/>
      <c r="M13" s="40"/>
    </row>
    <row r="14" spans="1:14" ht="15.75" thickTop="1" x14ac:dyDescent="0.25">
      <c r="A14" s="93" t="s">
        <v>42</v>
      </c>
      <c r="B14" s="94"/>
      <c r="C14" s="95"/>
      <c r="D14" s="75">
        <f>D12+D13</f>
        <v>29656653672</v>
      </c>
      <c r="E14" s="45"/>
      <c r="F14" s="40"/>
      <c r="G14" s="40"/>
      <c r="H14" s="40"/>
      <c r="I14" s="46"/>
      <c r="J14" s="40"/>
      <c r="K14" s="40"/>
      <c r="L14" s="5"/>
      <c r="M14" s="40"/>
    </row>
    <row r="15" spans="1:14" x14ac:dyDescent="0.25">
      <c r="A15" s="118" t="s">
        <v>22</v>
      </c>
      <c r="B15" s="103"/>
      <c r="C15" s="104"/>
      <c r="D15" s="47">
        <v>1568714125</v>
      </c>
      <c r="E15" s="40"/>
      <c r="F15" s="40"/>
      <c r="G15" s="40"/>
      <c r="H15" s="40"/>
      <c r="I15" s="46"/>
      <c r="J15" s="40"/>
      <c r="K15" s="40"/>
      <c r="L15" s="5"/>
    </row>
    <row r="16" spans="1:14" ht="15.75" customHeight="1" thickBot="1" x14ac:dyDescent="0.3">
      <c r="A16" s="93" t="s">
        <v>44</v>
      </c>
      <c r="B16" s="94"/>
      <c r="C16" s="95"/>
      <c r="D16" s="77">
        <v>1077354142</v>
      </c>
      <c r="E16" s="49"/>
      <c r="F16" s="40"/>
      <c r="G16" s="40"/>
      <c r="H16" s="40"/>
      <c r="L16" s="5"/>
    </row>
    <row r="17" spans="1:17" ht="16.5" thickTop="1" thickBot="1" x14ac:dyDescent="0.3">
      <c r="A17" s="119" t="s">
        <v>24</v>
      </c>
      <c r="B17" s="120"/>
      <c r="C17" s="121"/>
      <c r="D17" s="76">
        <f>D14-D15-D16</f>
        <v>27010585405</v>
      </c>
      <c r="E17" s="40"/>
      <c r="F17" s="40"/>
      <c r="G17" s="40"/>
      <c r="H17" s="40"/>
      <c r="I17" s="58"/>
      <c r="L17" s="5"/>
    </row>
    <row r="18" spans="1:17" x14ac:dyDescent="0.25">
      <c r="A18" s="122"/>
      <c r="B18" s="122"/>
      <c r="C18" s="50"/>
      <c r="D18" s="40"/>
      <c r="E18" s="40"/>
      <c r="F18" s="40"/>
      <c r="G18" s="40"/>
      <c r="H18" s="40"/>
      <c r="L18" s="5"/>
    </row>
    <row r="19" spans="1:17" s="54" customFormat="1" ht="12" x14ac:dyDescent="0.2">
      <c r="A19" s="123" t="s">
        <v>25</v>
      </c>
      <c r="B19" s="123"/>
      <c r="C19" s="123"/>
      <c r="D19" s="123"/>
      <c r="E19" s="123"/>
      <c r="F19" s="123"/>
      <c r="G19" s="51"/>
      <c r="H19" s="51"/>
      <c r="I19" s="52"/>
      <c r="J19" s="51"/>
      <c r="K19" s="51"/>
      <c r="L19" s="53"/>
      <c r="M19" s="51"/>
    </row>
    <row r="20" spans="1:17" x14ac:dyDescent="0.25">
      <c r="A20" s="124" t="s">
        <v>26</v>
      </c>
      <c r="B20" s="125"/>
      <c r="C20" s="126"/>
      <c r="D20" s="124" t="s">
        <v>27</v>
      </c>
      <c r="E20" s="126"/>
      <c r="F20" s="55" t="s">
        <v>28</v>
      </c>
    </row>
    <row r="21" spans="1:17" x14ac:dyDescent="0.25">
      <c r="A21" s="102" t="s">
        <v>29</v>
      </c>
      <c r="B21" s="103"/>
      <c r="C21" s="104"/>
      <c r="D21" s="111">
        <f>D17</f>
        <v>27010585405</v>
      </c>
      <c r="E21" s="112"/>
      <c r="F21" s="57">
        <v>1</v>
      </c>
      <c r="I21" s="56"/>
      <c r="P21" s="58"/>
    </row>
    <row r="22" spans="1:17" x14ac:dyDescent="0.25">
      <c r="A22" s="102" t="s">
        <v>30</v>
      </c>
      <c r="B22" s="103"/>
      <c r="C22" s="104"/>
      <c r="D22" s="105">
        <f>B9+C9+D9+E9+F9+G9+H9+I9+J9+K9+L9+M9-B28</f>
        <v>22694502919.560001</v>
      </c>
      <c r="E22" s="106"/>
      <c r="F22" s="59">
        <f>D22*F21/D21</f>
        <v>0.84020774001288256</v>
      </c>
      <c r="I22" s="56"/>
      <c r="P22" s="58"/>
    </row>
    <row r="23" spans="1:17" ht="15.75" hidden="1" customHeight="1" x14ac:dyDescent="0.25">
      <c r="A23" s="96" t="s">
        <v>31</v>
      </c>
      <c r="B23" s="97"/>
      <c r="C23" s="98"/>
      <c r="D23" s="107">
        <f>D21-D22</f>
        <v>4316082485.4399986</v>
      </c>
      <c r="E23" s="108"/>
      <c r="F23" s="60">
        <f>F21-F22</f>
        <v>0.15979225998711744</v>
      </c>
      <c r="I23" s="56"/>
    </row>
    <row r="24" spans="1:17" ht="15.75" hidden="1" customHeight="1" x14ac:dyDescent="0.25">
      <c r="A24" s="102" t="s">
        <v>32</v>
      </c>
      <c r="B24" s="103"/>
      <c r="C24" s="104"/>
      <c r="D24" s="109"/>
      <c r="E24" s="110"/>
      <c r="F24" s="61">
        <f>D24/D21</f>
        <v>0</v>
      </c>
      <c r="I24" s="56"/>
    </row>
    <row r="25" spans="1:17" x14ac:dyDescent="0.25">
      <c r="A25" s="96" t="s">
        <v>33</v>
      </c>
      <c r="B25" s="97"/>
      <c r="C25" s="98"/>
      <c r="D25" s="99">
        <f>D21-D22-D24</f>
        <v>4316082485.4399986</v>
      </c>
      <c r="E25" s="100"/>
      <c r="F25" s="60">
        <f>F21-F22-F24</f>
        <v>0.15979225998711744</v>
      </c>
      <c r="I25" s="56"/>
      <c r="P25" s="58"/>
    </row>
    <row r="26" spans="1:17" x14ac:dyDescent="0.25">
      <c r="A26" s="101" t="s">
        <v>20</v>
      </c>
      <c r="B26" s="101"/>
      <c r="E26" s="62"/>
      <c r="H26" s="62"/>
      <c r="I26" s="56"/>
      <c r="P26" s="58"/>
    </row>
    <row r="27" spans="1:17" x14ac:dyDescent="0.25">
      <c r="A27" s="42"/>
      <c r="B27" s="42"/>
      <c r="E27" s="62"/>
      <c r="H27" s="62"/>
      <c r="I27" s="56"/>
      <c r="Q27" s="58"/>
    </row>
    <row r="28" spans="1:17" x14ac:dyDescent="0.25">
      <c r="A28" s="18" t="s">
        <v>34</v>
      </c>
      <c r="B28" s="63"/>
      <c r="E28" s="58"/>
      <c r="Q28" s="58"/>
    </row>
    <row r="29" spans="1:17" x14ac:dyDescent="0.25">
      <c r="D29" s="58"/>
      <c r="I29" s="58"/>
    </row>
    <row r="30" spans="1:17" x14ac:dyDescent="0.25">
      <c r="A30" s="129" t="s">
        <v>47</v>
      </c>
      <c r="C30" s="58"/>
    </row>
    <row r="31" spans="1:17" x14ac:dyDescent="0.25">
      <c r="C31" s="70"/>
    </row>
    <row r="32" spans="1:17" x14ac:dyDescent="0.25">
      <c r="C32" s="70"/>
    </row>
  </sheetData>
  <mergeCells count="24">
    <mergeCell ref="A24:C24"/>
    <mergeCell ref="D24:E24"/>
    <mergeCell ref="A25:C25"/>
    <mergeCell ref="D25:E25"/>
    <mergeCell ref="A26:B26"/>
    <mergeCell ref="A21:C21"/>
    <mergeCell ref="D21:E21"/>
    <mergeCell ref="A22:C22"/>
    <mergeCell ref="D22:E22"/>
    <mergeCell ref="A23:C23"/>
    <mergeCell ref="D23:E23"/>
    <mergeCell ref="A15:C15"/>
    <mergeCell ref="A16:C16"/>
    <mergeCell ref="A17:C17"/>
    <mergeCell ref="A18:B18"/>
    <mergeCell ref="A19:F19"/>
    <mergeCell ref="A20:C20"/>
    <mergeCell ref="D20:E20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"/>
  <sheetViews>
    <sheetView tabSelected="1" topLeftCell="E1" zoomScaleNormal="100" workbookViewId="0">
      <selection activeCell="L7" sqref="L7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89" t="s">
        <v>17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90" t="s">
        <v>37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INGRESOS'!D15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>
        <f>G11+'JULIO 2023'!H9</f>
        <v>14731967840.060001</v>
      </c>
      <c r="I11" s="15">
        <f>H11+'AGOSTO 2023'!I9</f>
        <v>14981879500.060001</v>
      </c>
      <c r="J11" s="15">
        <f>I11+'SEPTIEMBRE 2023'!J9</f>
        <v>19443564628.060001</v>
      </c>
      <c r="K11" s="15">
        <f>J11+'OCTUBRE 2023'!K9</f>
        <v>22058559095.060001</v>
      </c>
      <c r="L11" s="15">
        <f>K11+'NOVIEMBRE 2023'!L9</f>
        <v>24263217045.060001</v>
      </c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40">
        <f>L11-'NOVIEMBRE 2023'!D15</f>
        <v>22694502920.060001</v>
      </c>
      <c r="M12" s="4"/>
    </row>
    <row r="13" spans="1:51" x14ac:dyDescent="0.25">
      <c r="K13" s="62"/>
    </row>
    <row r="14" spans="1:51" s="72" customFormat="1" ht="11.25" x14ac:dyDescent="0.2">
      <c r="A14" s="72" t="s">
        <v>46</v>
      </c>
    </row>
    <row r="16" spans="1:51" x14ac:dyDescent="0.25">
      <c r="G16" s="62"/>
      <c r="K16" s="62"/>
    </row>
    <row r="18" spans="10:11" x14ac:dyDescent="0.25">
      <c r="J18" s="62"/>
      <c r="K18" s="56"/>
    </row>
    <row r="19" spans="10:11" x14ac:dyDescent="0.25">
      <c r="J19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6"/>
  <sheetViews>
    <sheetView topLeftCell="B4" workbookViewId="0">
      <selection activeCell="N15" sqref="N15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21">
        <v>359152960</v>
      </c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21">
        <v>2255841507</v>
      </c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2614994467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ht="15.75" thickBot="1" x14ac:dyDescent="0.3">
      <c r="A13" s="93" t="s">
        <v>43</v>
      </c>
      <c r="B13" s="94"/>
      <c r="C13" s="95"/>
      <c r="D13" s="78">
        <v>625000000</v>
      </c>
      <c r="E13" s="45"/>
      <c r="F13" s="40"/>
      <c r="G13" s="40"/>
      <c r="H13" s="40"/>
      <c r="I13" s="46"/>
      <c r="J13" s="40"/>
      <c r="K13" s="40"/>
      <c r="L13" s="5"/>
      <c r="M13" s="40"/>
    </row>
    <row r="14" spans="1:14" ht="15.75" thickTop="1" x14ac:dyDescent="0.25">
      <c r="A14" s="93" t="s">
        <v>42</v>
      </c>
      <c r="B14" s="94"/>
      <c r="C14" s="95"/>
      <c r="D14" s="75">
        <f>D12+D13</f>
        <v>29656653672</v>
      </c>
      <c r="E14" s="45"/>
      <c r="F14" s="40"/>
      <c r="G14" s="40"/>
      <c r="H14" s="40"/>
      <c r="I14" s="46"/>
      <c r="J14" s="40"/>
      <c r="K14" s="40"/>
      <c r="L14" s="5"/>
      <c r="M14" s="40"/>
    </row>
    <row r="15" spans="1:14" x14ac:dyDescent="0.25">
      <c r="A15" s="118" t="s">
        <v>22</v>
      </c>
      <c r="B15" s="103"/>
      <c r="C15" s="104"/>
      <c r="D15" s="47">
        <v>1568714125</v>
      </c>
      <c r="E15" s="40"/>
      <c r="F15" s="40"/>
      <c r="G15" s="40"/>
      <c r="H15" s="40"/>
      <c r="I15" s="46"/>
      <c r="J15" s="40"/>
      <c r="K15" s="40"/>
      <c r="L15" s="5"/>
    </row>
    <row r="16" spans="1:14" ht="15.75" customHeight="1" x14ac:dyDescent="0.25">
      <c r="A16" s="93" t="s">
        <v>23</v>
      </c>
      <c r="B16" s="94"/>
      <c r="C16" s="95"/>
      <c r="D16" s="71">
        <v>1077354142</v>
      </c>
      <c r="E16" s="49"/>
      <c r="F16" s="40"/>
      <c r="G16" s="40"/>
      <c r="H16" s="40"/>
      <c r="L16" s="5"/>
    </row>
    <row r="17" spans="1:17" ht="15.75" thickBot="1" x14ac:dyDescent="0.3">
      <c r="A17" s="119" t="s">
        <v>24</v>
      </c>
      <c r="B17" s="120"/>
      <c r="C17" s="121"/>
      <c r="D17" s="39">
        <f>D14-D15-D16</f>
        <v>27010585405</v>
      </c>
      <c r="E17" s="40"/>
      <c r="F17" s="40"/>
      <c r="G17" s="40"/>
      <c r="H17" s="40"/>
      <c r="L17" s="5"/>
    </row>
    <row r="18" spans="1:17" ht="15.75" thickBot="1" x14ac:dyDescent="0.3">
      <c r="A18" s="83"/>
      <c r="B18" s="83"/>
      <c r="C18" s="83"/>
      <c r="D18" s="84"/>
      <c r="E18" s="40"/>
      <c r="F18" s="40"/>
      <c r="G18" s="40"/>
      <c r="H18" s="40"/>
      <c r="L18" s="5"/>
    </row>
    <row r="19" spans="1:17" x14ac:dyDescent="0.25">
      <c r="A19" s="122"/>
      <c r="B19" s="122"/>
      <c r="C19" s="50"/>
      <c r="D19" s="40"/>
      <c r="E19" s="40"/>
      <c r="F19" s="40"/>
      <c r="G19" s="40"/>
      <c r="H19" s="40"/>
      <c r="L19" s="5"/>
    </row>
    <row r="20" spans="1:17" s="54" customFormat="1" ht="12" x14ac:dyDescent="0.2">
      <c r="A20" s="123" t="s">
        <v>25</v>
      </c>
      <c r="B20" s="123"/>
      <c r="C20" s="123"/>
      <c r="D20" s="123"/>
      <c r="E20" s="123"/>
      <c r="F20" s="123"/>
      <c r="G20" s="51"/>
      <c r="H20" s="51"/>
      <c r="I20" s="52"/>
      <c r="J20" s="51"/>
      <c r="K20" s="51"/>
      <c r="L20" s="53"/>
      <c r="M20" s="51"/>
    </row>
    <row r="21" spans="1:17" x14ac:dyDescent="0.25">
      <c r="A21" s="124" t="s">
        <v>26</v>
      </c>
      <c r="B21" s="125"/>
      <c r="C21" s="126"/>
      <c r="D21" s="124" t="s">
        <v>27</v>
      </c>
      <c r="E21" s="126"/>
      <c r="F21" s="55" t="s">
        <v>28</v>
      </c>
      <c r="I21" s="56"/>
    </row>
    <row r="22" spans="1:17" x14ac:dyDescent="0.25">
      <c r="A22" s="102" t="s">
        <v>29</v>
      </c>
      <c r="B22" s="103"/>
      <c r="C22" s="104"/>
      <c r="D22" s="111">
        <f>D17</f>
        <v>27010585405</v>
      </c>
      <c r="E22" s="112"/>
      <c r="F22" s="57">
        <v>1</v>
      </c>
      <c r="I22" s="56"/>
      <c r="P22" s="58"/>
    </row>
    <row r="23" spans="1:17" x14ac:dyDescent="0.25">
      <c r="A23" s="102" t="s">
        <v>30</v>
      </c>
      <c r="B23" s="103"/>
      <c r="C23" s="104"/>
      <c r="D23" s="105">
        <f>B9+C9+D9+E9+F9+G9+H9+I9+J9+K9+L9+M9-B29</f>
        <v>20489844969.560001</v>
      </c>
      <c r="E23" s="106"/>
      <c r="F23" s="59">
        <f>D23*F22/D22</f>
        <v>0.75858574193534778</v>
      </c>
      <c r="I23" s="56"/>
      <c r="P23" s="58"/>
    </row>
    <row r="24" spans="1:17" ht="15.75" hidden="1" customHeight="1" x14ac:dyDescent="0.25">
      <c r="A24" s="96" t="s">
        <v>31</v>
      </c>
      <c r="B24" s="97"/>
      <c r="C24" s="98"/>
      <c r="D24" s="107">
        <f>D22-D23</f>
        <v>6520740435.4399986</v>
      </c>
      <c r="E24" s="108"/>
      <c r="F24" s="60">
        <f>F22-F23</f>
        <v>0.24141425806465222</v>
      </c>
      <c r="I24" s="56"/>
    </row>
    <row r="25" spans="1:17" ht="15.75" hidden="1" customHeight="1" x14ac:dyDescent="0.25">
      <c r="A25" s="102" t="s">
        <v>32</v>
      </c>
      <c r="B25" s="103"/>
      <c r="C25" s="104"/>
      <c r="D25" s="109"/>
      <c r="E25" s="110"/>
      <c r="F25" s="61">
        <f>D25/D22</f>
        <v>0</v>
      </c>
      <c r="I25" s="56"/>
    </row>
    <row r="26" spans="1:17" x14ac:dyDescent="0.25">
      <c r="A26" s="96" t="s">
        <v>33</v>
      </c>
      <c r="B26" s="97"/>
      <c r="C26" s="98"/>
      <c r="D26" s="99">
        <f>D22-D23-D25</f>
        <v>6520740435.4399986</v>
      </c>
      <c r="E26" s="100"/>
      <c r="F26" s="60">
        <f>F22-F23-F25</f>
        <v>0.24141425806465222</v>
      </c>
      <c r="I26" s="56"/>
      <c r="P26" s="58"/>
    </row>
    <row r="27" spans="1:17" x14ac:dyDescent="0.25">
      <c r="A27" s="101" t="s">
        <v>20</v>
      </c>
      <c r="B27" s="101"/>
      <c r="E27" s="62"/>
      <c r="H27" s="62"/>
      <c r="I27" s="56"/>
      <c r="P27" s="58"/>
    </row>
    <row r="28" spans="1:17" x14ac:dyDescent="0.25">
      <c r="A28" s="42"/>
      <c r="B28" s="42"/>
      <c r="E28" s="62"/>
      <c r="H28" s="62"/>
      <c r="I28" s="56"/>
      <c r="Q28" s="58"/>
    </row>
    <row r="29" spans="1:17" x14ac:dyDescent="0.25">
      <c r="A29" s="18" t="s">
        <v>34</v>
      </c>
      <c r="B29" s="63"/>
      <c r="E29" s="58"/>
      <c r="Q29" s="58"/>
    </row>
    <row r="30" spans="1:17" x14ac:dyDescent="0.25">
      <c r="D30" s="58"/>
      <c r="I30" s="58"/>
    </row>
    <row r="33" spans="3:3" x14ac:dyDescent="0.25">
      <c r="C33" s="56"/>
    </row>
    <row r="34" spans="3:3" x14ac:dyDescent="0.25">
      <c r="C34" s="58"/>
    </row>
    <row r="35" spans="3:3" x14ac:dyDescent="0.25">
      <c r="C35" s="70"/>
    </row>
    <row r="36" spans="3:3" x14ac:dyDescent="0.25">
      <c r="C36" s="70"/>
    </row>
  </sheetData>
  <mergeCells count="24">
    <mergeCell ref="A21:C21"/>
    <mergeCell ref="D21:E21"/>
    <mergeCell ref="A14:C14"/>
    <mergeCell ref="A3:M3"/>
    <mergeCell ref="A5:M5"/>
    <mergeCell ref="A10:B10"/>
    <mergeCell ref="A12:C12"/>
    <mergeCell ref="A15:C15"/>
    <mergeCell ref="A13:C13"/>
    <mergeCell ref="A26:C26"/>
    <mergeCell ref="D26:E26"/>
    <mergeCell ref="A27:B27"/>
    <mergeCell ref="A23:C23"/>
    <mergeCell ref="D23:E23"/>
    <mergeCell ref="A24:C24"/>
    <mergeCell ref="D24:E24"/>
    <mergeCell ref="A25:C25"/>
    <mergeCell ref="D25:E25"/>
    <mergeCell ref="A22:C22"/>
    <mergeCell ref="D22:E22"/>
    <mergeCell ref="A16:C16"/>
    <mergeCell ref="A17:C17"/>
    <mergeCell ref="A19:B19"/>
    <mergeCell ref="A20:F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9" spans="1:4" x14ac:dyDescent="0.25">
      <c r="A19" s="127" t="s">
        <v>38</v>
      </c>
      <c r="B19" s="127"/>
      <c r="C19" s="127"/>
      <c r="D19" s="68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27" t="s">
        <v>39</v>
      </c>
      <c r="B19" s="127"/>
      <c r="C19" s="127"/>
      <c r="D19" s="68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27" t="s">
        <v>40</v>
      </c>
      <c r="B19" s="127"/>
      <c r="C19" s="127"/>
      <c r="D19" s="68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27024045971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11876872229.030001</v>
      </c>
      <c r="E20" s="106"/>
      <c r="F20" s="59">
        <f>D20*F19/D19</f>
        <v>0.43949274811681754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15147173741.969999</v>
      </c>
      <c r="E21" s="108"/>
      <c r="F21" s="60">
        <f>F19-F20</f>
        <v>0.5605072518831824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15147173741.969999</v>
      </c>
      <c r="E23" s="100"/>
      <c r="F23" s="60">
        <f>F19-F20-F22</f>
        <v>0.5605072518831824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27" t="s">
        <v>41</v>
      </c>
      <c r="B26" s="127"/>
      <c r="C26" s="127"/>
      <c r="D26" s="68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3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rgb="FF00B0F0"/>
  </sheetPr>
  <dimension ref="A1:Q33"/>
  <sheetViews>
    <sheetView workbookViewId="0">
      <selection activeCell="I17" sqref="I1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26385585405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12537678348.560001</v>
      </c>
      <c r="E20" s="106"/>
      <c r="F20" s="59">
        <f>D20*F19/D19</f>
        <v>0.47517150580953738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13847907056.439999</v>
      </c>
      <c r="E21" s="108"/>
      <c r="F21" s="60">
        <f>F19-F20</f>
        <v>0.52482849419046262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13847907056.439999</v>
      </c>
      <c r="E23" s="100"/>
      <c r="F23" s="60">
        <f>F19-F20-F22</f>
        <v>0.52482849419046262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workbookViewId="0">
      <selection activeCell="I27" sqref="I2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90" t="s">
        <v>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69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114" t="s">
        <v>20</v>
      </c>
      <c r="B10" s="114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15" t="s">
        <v>21</v>
      </c>
      <c r="B12" s="116"/>
      <c r="C12" s="117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18" t="s">
        <v>22</v>
      </c>
      <c r="B13" s="103"/>
      <c r="C13" s="104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3" t="s">
        <v>23</v>
      </c>
      <c r="B14" s="94"/>
      <c r="C14" s="95"/>
      <c r="D14" s="71">
        <v>1077354142</v>
      </c>
      <c r="E14" s="49"/>
      <c r="F14" s="40"/>
      <c r="G14" s="40"/>
      <c r="H14" s="40"/>
      <c r="L14" s="5"/>
    </row>
    <row r="15" spans="1:14" ht="15.75" thickBot="1" x14ac:dyDescent="0.3">
      <c r="A15" s="119" t="s">
        <v>24</v>
      </c>
      <c r="B15" s="120"/>
      <c r="C15" s="121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22"/>
      <c r="B16" s="122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23" t="s">
        <v>25</v>
      </c>
      <c r="B17" s="123"/>
      <c r="C17" s="123"/>
      <c r="D17" s="123"/>
      <c r="E17" s="123"/>
      <c r="F17" s="123"/>
      <c r="G17" s="51"/>
      <c r="H17" s="51"/>
      <c r="I17" s="52"/>
      <c r="J17" s="51"/>
      <c r="K17" s="51"/>
      <c r="L17" s="53"/>
      <c r="M17" s="51"/>
    </row>
    <row r="18" spans="1:17" x14ac:dyDescent="0.25">
      <c r="A18" s="124" t="s">
        <v>26</v>
      </c>
      <c r="B18" s="125"/>
      <c r="C18" s="126"/>
      <c r="D18" s="124" t="s">
        <v>27</v>
      </c>
      <c r="E18" s="126"/>
      <c r="F18" s="55" t="s">
        <v>28</v>
      </c>
      <c r="I18" s="56"/>
    </row>
    <row r="19" spans="1:17" x14ac:dyDescent="0.25">
      <c r="A19" s="102" t="s">
        <v>29</v>
      </c>
      <c r="B19" s="103"/>
      <c r="C19" s="104"/>
      <c r="D19" s="111">
        <f>D15</f>
        <v>26385585405</v>
      </c>
      <c r="E19" s="112"/>
      <c r="F19" s="57">
        <v>1</v>
      </c>
      <c r="I19" s="56"/>
      <c r="P19" s="58"/>
    </row>
    <row r="20" spans="1:17" x14ac:dyDescent="0.25">
      <c r="A20" s="102" t="s">
        <v>30</v>
      </c>
      <c r="B20" s="103"/>
      <c r="C20" s="104"/>
      <c r="D20" s="105">
        <f>B9+C9+D9+E9+F9+G9+H9+I9+J9+K9+L9+M9-B26</f>
        <v>12739852199.560001</v>
      </c>
      <c r="E20" s="106"/>
      <c r="F20" s="59">
        <f>D20*F19/D19</f>
        <v>0.48283378988990833</v>
      </c>
      <c r="I20" s="56"/>
      <c r="P20" s="58"/>
    </row>
    <row r="21" spans="1:17" ht="15.75" hidden="1" customHeight="1" x14ac:dyDescent="0.25">
      <c r="A21" s="96" t="s">
        <v>31</v>
      </c>
      <c r="B21" s="97"/>
      <c r="C21" s="98"/>
      <c r="D21" s="107">
        <f>D19-D20</f>
        <v>13645733205.439999</v>
      </c>
      <c r="E21" s="108"/>
      <c r="F21" s="60">
        <f>F19-F20</f>
        <v>0.51716621011009167</v>
      </c>
      <c r="I21" s="56"/>
    </row>
    <row r="22" spans="1:17" ht="15.75" hidden="1" customHeight="1" x14ac:dyDescent="0.25">
      <c r="A22" s="102" t="s">
        <v>32</v>
      </c>
      <c r="B22" s="103"/>
      <c r="C22" s="104"/>
      <c r="D22" s="109"/>
      <c r="E22" s="110"/>
      <c r="F22" s="61">
        <f>D22/D19</f>
        <v>0</v>
      </c>
      <c r="I22" s="56"/>
    </row>
    <row r="23" spans="1:17" x14ac:dyDescent="0.25">
      <c r="A23" s="96" t="s">
        <v>33</v>
      </c>
      <c r="B23" s="97"/>
      <c r="C23" s="98"/>
      <c r="D23" s="99">
        <f>D19-D20-D22</f>
        <v>13645733205.439999</v>
      </c>
      <c r="E23" s="100"/>
      <c r="F23" s="60">
        <f>F19-F20-F22</f>
        <v>0.51716621011009167</v>
      </c>
      <c r="I23" s="56"/>
      <c r="P23" s="58"/>
    </row>
    <row r="24" spans="1:17" x14ac:dyDescent="0.25">
      <c r="A24" s="101" t="s">
        <v>20</v>
      </c>
      <c r="B24" s="101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0"/>
    </row>
    <row r="33" spans="3:3" x14ac:dyDescent="0.25">
      <c r="C33" s="70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2023-12-06T13:50:15Z</dcterms:modified>
</cp:coreProperties>
</file>