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yramirez\Desktop\"/>
    </mc:Choice>
  </mc:AlternateContent>
  <xr:revisionPtr revIDLastSave="0" documentId="13_ncr:1_{5CF306EC-CCD3-47CD-AFD7-E177E8D2BDB3}" xr6:coauthVersionLast="47" xr6:coauthVersionMax="47" xr10:uidLastSave="{00000000-0000-0000-0000-000000000000}"/>
  <bookViews>
    <workbookView xWindow="-120" yWindow="-120" windowWidth="29040" windowHeight="15840" tabRatio="694" activeTab="1" xr2:uid="{00000000-000D-0000-FFFF-FFFF00000000}"/>
  </bookViews>
  <sheets>
    <sheet name="PRESUPUESTO DE INGRESOS 2023" sheetId="5" r:id="rId1"/>
    <sheet name="PAGINA WEB 2023 ACUMULADO" sheetId="2" r:id="rId2"/>
    <sheet name="EJECUCIÓN ACUMULADA DE INGRESOS" sheetId="4" r:id="rId3"/>
    <sheet name="ENERO 2023" sheetId="6" r:id="rId4"/>
    <sheet name="FEBRERO 2023" sheetId="7" r:id="rId5"/>
    <sheet name="MARZO 2023" sheetId="8" r:id="rId6"/>
    <sheet name="ABRIL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9" l="1"/>
  <c r="D15" i="9"/>
  <c r="D19" i="9" s="1"/>
  <c r="M9" i="9"/>
  <c r="L9" i="9"/>
  <c r="K9" i="9"/>
  <c r="J9" i="9"/>
  <c r="I9" i="9"/>
  <c r="H9" i="9"/>
  <c r="G9" i="9"/>
  <c r="F9" i="9"/>
  <c r="E9" i="9"/>
  <c r="D9" i="9"/>
  <c r="C9" i="9"/>
  <c r="B9" i="9"/>
  <c r="D20" i="9" s="1"/>
  <c r="F20" i="9" s="1"/>
  <c r="E11" i="2"/>
  <c r="D19" i="8"/>
  <c r="D15" i="8"/>
  <c r="M9" i="8"/>
  <c r="L9" i="8"/>
  <c r="K9" i="8"/>
  <c r="J9" i="8"/>
  <c r="I9" i="8"/>
  <c r="H9" i="8"/>
  <c r="G9" i="8"/>
  <c r="F9" i="8"/>
  <c r="E9" i="8"/>
  <c r="D9" i="8"/>
  <c r="C9" i="8"/>
  <c r="B9" i="8"/>
  <c r="F21" i="9" l="1"/>
  <c r="D23" i="9"/>
  <c r="D21" i="9"/>
  <c r="F22" i="9"/>
  <c r="F23" i="9" s="1"/>
  <c r="D11" i="2"/>
  <c r="D19" i="7"/>
  <c r="D19" i="6"/>
  <c r="D15" i="7"/>
  <c r="M9" i="7"/>
  <c r="L9" i="7"/>
  <c r="K9" i="7"/>
  <c r="J9" i="7"/>
  <c r="I9" i="7"/>
  <c r="H9" i="7"/>
  <c r="G9" i="7"/>
  <c r="F9" i="7"/>
  <c r="E9" i="7"/>
  <c r="D9" i="7"/>
  <c r="C9" i="7"/>
  <c r="B9" i="7"/>
  <c r="D15" i="6"/>
  <c r="M9" i="6"/>
  <c r="L9" i="6"/>
  <c r="K9" i="6"/>
  <c r="J9" i="6"/>
  <c r="I9" i="6"/>
  <c r="H9" i="6"/>
  <c r="G9" i="6"/>
  <c r="F9" i="6"/>
  <c r="E9" i="6"/>
  <c r="D9" i="6"/>
  <c r="B9" i="6"/>
  <c r="B11" i="2"/>
  <c r="C11" i="2" s="1"/>
  <c r="D15" i="4"/>
  <c r="D19" i="4" s="1"/>
  <c r="M9" i="4"/>
  <c r="L9" i="4"/>
  <c r="K9" i="4"/>
  <c r="J9" i="4"/>
  <c r="I9" i="4"/>
  <c r="H9" i="4"/>
  <c r="G9" i="4"/>
  <c r="F9" i="4"/>
  <c r="E9" i="4"/>
  <c r="D9" i="4"/>
  <c r="C9" i="4"/>
  <c r="B9" i="4"/>
  <c r="D20" i="4" l="1"/>
  <c r="D23" i="4" s="1"/>
  <c r="F22" i="4"/>
  <c r="D21" i="4" l="1"/>
  <c r="F20" i="4"/>
  <c r="F21" i="4" s="1"/>
  <c r="F23" i="4" l="1"/>
  <c r="C10" i="2"/>
  <c r="D10" i="2"/>
  <c r="F10" i="2"/>
  <c r="G10" i="2"/>
  <c r="H10" i="2"/>
  <c r="I10" i="2"/>
  <c r="J10" i="2"/>
  <c r="K10" i="2"/>
  <c r="L10" i="2"/>
  <c r="M10" i="2"/>
  <c r="E8" i="2" l="1"/>
  <c r="E10" i="2" s="1"/>
  <c r="B10" i="2" l="1"/>
</calcChain>
</file>

<file path=xl/sharedStrings.xml><?xml version="1.0" encoding="utf-8"?>
<sst xmlns="http://schemas.openxmlformats.org/spreadsheetml/2006/main" count="163" uniqueCount="42">
  <si>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</si>
  <si>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</si>
  <si>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</si>
  <si>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</si>
  <si>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</si>
  <si>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</si>
  <si>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</si>
  <si>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</si>
  <si>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</si>
  <si>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</si>
  <si>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</si>
  <si>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</si>
  <si>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</si>
  <si>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</si>
  <si>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</si>
  <si>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</si>
  <si>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TOTAL - ACUMULADO</t>
  </si>
  <si>
    <t>INGRESOS POR CONTRIBUCIONES ESPECIALES 2023  -  EJECUCIÓN DE INGRESOS PAGINA WEB -CRA</t>
  </si>
  <si>
    <t>INGRESOS POR CONTRIBUCIONES ESPECIALES 2023</t>
  </si>
  <si>
    <t>CONSIGNACIONES   01/01/2023  -  31/12/2023</t>
  </si>
  <si>
    <t>Fuente: Extractos Bancarios</t>
  </si>
  <si>
    <t>PRESUPUESTO VIGENCIA 2023</t>
  </si>
  <si>
    <t>(-) FONDO EMPRESARIAL - LEY 812 DE 2003</t>
  </si>
  <si>
    <t>(-) RENDIMIENTOS - CUN 2023</t>
  </si>
  <si>
    <t>INGRESOS A RECAUDAR POR CONTRIBUCIONES ESPECIALES VIG 2023</t>
  </si>
  <si>
    <t xml:space="preserve">                             POR RECAUDAR EN CONTRIBUCIONES - EXTRACTOS Y MOVIMIENTOS BANCARIOS 2023</t>
  </si>
  <si>
    <t>PROYECCIÓN / RECAUDO</t>
  </si>
  <si>
    <t>VALOR</t>
  </si>
  <si>
    <t>PORCENTAJE</t>
  </si>
  <si>
    <t>PROYECCION DE INGRESOS 2023 (1)</t>
  </si>
  <si>
    <t>INGRESOS RECIBIDOS X CONTRIBUCIONES 2023 (2)</t>
  </si>
  <si>
    <t>CONTRIBUCIONES POR RECAUDAR VIGENCIA 2018 =(1)-(2)</t>
  </si>
  <si>
    <t>FONDO EMPRESARIAL - LEY 812 DE 2003</t>
  </si>
  <si>
    <t>CONTRIBUCIONES POR RECAUDAR VIGENCIA 2023 =(1)-(2)</t>
  </si>
  <si>
    <t>DEVOLUCIONES REALIZADAS EN EL 2023</t>
  </si>
  <si>
    <t>PRESUPUESTO DE INGRESOS 2023</t>
  </si>
  <si>
    <t>CONCEPTO</t>
  </si>
  <si>
    <t xml:space="preserve">  01/01/2023  -  31/12/2023</t>
  </si>
  <si>
    <t>TOTAL A EMERO (INGRESOS + Vr FONDO EMPRESARIAL</t>
  </si>
  <si>
    <t>TOTAL A FEBRERO (INGRESOS + Vr FONDO EMPRESARIAL</t>
  </si>
  <si>
    <t>TOTAL A MARZO (INGRESOS + Vr FONDO EMPRESARIAL</t>
  </si>
  <si>
    <t>TOTAL A ABRIL (INGRESOS + Vr FONDO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</si>
</sst>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5" fontId="4" fillId="3" borderId="4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right" vertical="center"/>
    </xf>
    <xf numFmtId="165" fontId="7" fillId="2" borderId="4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8" fillId="0" borderId="4" xfId="0" applyNumberFormat="1" applyFont="1" applyBorder="1"/>
    <xf numFmtId="0" fontId="4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0" fontId="0" fillId="2" borderId="4" xfId="0" applyFill="1" applyBorder="1"/>
    <xf numFmtId="3" fontId="9" fillId="4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3" fontId="13" fillId="5" borderId="4" xfId="0" applyNumberFormat="1" applyFont="1" applyFill="1" applyBorder="1"/>
    <xf numFmtId="4" fontId="12" fillId="5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vertical="center"/>
    </xf>
    <xf numFmtId="3" fontId="13" fillId="5" borderId="10" xfId="0" applyNumberFormat="1" applyFont="1" applyFill="1" applyBorder="1"/>
    <xf numFmtId="165" fontId="12" fillId="2" borderId="4" xfId="1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5" fontId="10" fillId="0" borderId="0" xfId="0" applyNumberFormat="1" applyFont="1"/>
    <xf numFmtId="3" fontId="16" fillId="5" borderId="14" xfId="0" applyNumberFormat="1" applyFont="1" applyFill="1" applyBorder="1"/>
    <xf numFmtId="165" fontId="0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vertical="center"/>
    </xf>
    <xf numFmtId="3" fontId="12" fillId="5" borderId="9" xfId="0" applyNumberFormat="1" applyFont="1" applyFill="1" applyBorder="1" applyAlignment="1">
      <alignment horizontal="right" vertical="center"/>
    </xf>
    <xf numFmtId="3" fontId="12" fillId="5" borderId="18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165" fontId="19" fillId="2" borderId="0" xfId="1" applyNumberFormat="1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1" fillId="2" borderId="0" xfId="0" applyFont="1" applyFill="1"/>
    <xf numFmtId="0" fontId="10" fillId="3" borderId="4" xfId="0" applyFont="1" applyFill="1" applyBorder="1" applyAlignment="1">
      <alignment horizontal="center"/>
    </xf>
    <xf numFmtId="165" fontId="0" fillId="2" borderId="0" xfId="1" applyNumberFormat="1" applyFont="1" applyFill="1" applyBorder="1"/>
    <xf numFmtId="9" fontId="22" fillId="2" borderId="4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9" fontId="5" fillId="2" borderId="4" xfId="0" applyNumberFormat="1" applyFont="1" applyFill="1" applyBorder="1" applyAlignment="1">
      <alignment horizontal="center" vertical="center"/>
    </xf>
    <xf numFmtId="9" fontId="23" fillId="2" borderId="4" xfId="1" applyNumberFormat="1" applyFont="1" applyFill="1" applyBorder="1" applyAlignment="1">
      <alignment horizontal="center" vertical="center"/>
    </xf>
    <xf numFmtId="9" fontId="5" fillId="2" borderId="4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2" fillId="2" borderId="4" xfId="1" applyNumberFormat="1" applyFont="1" applyFill="1" applyBorder="1"/>
    <xf numFmtId="3" fontId="24" fillId="5" borderId="4" xfId="0" applyNumberFormat="1" applyFont="1" applyFill="1" applyBorder="1" applyAlignment="1">
      <alignment horizontal="right" vertical="center"/>
    </xf>
    <xf numFmtId="4" fontId="25" fillId="2" borderId="4" xfId="0" applyNumberFormat="1" applyFont="1" applyFill="1" applyBorder="1"/>
    <xf numFmtId="0" fontId="26" fillId="2" borderId="0" xfId="0" applyFont="1" applyFill="1"/>
    <xf numFmtId="0" fontId="27" fillId="3" borderId="4" xfId="0" applyFont="1" applyFill="1" applyBorder="1" applyAlignment="1">
      <alignment horizontal="center"/>
    </xf>
    <xf numFmtId="3" fontId="29" fillId="6" borderId="4" xfId="0" applyNumberFormat="1" applyFont="1" applyFill="1" applyBorder="1"/>
    <xf numFmtId="3" fontId="10" fillId="2" borderId="4" xfId="0" applyNumberFormat="1" applyFont="1" applyFill="1" applyBorder="1"/>
    <xf numFmtId="3" fontId="28" fillId="2" borderId="4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165" fontId="0" fillId="2" borderId="23" xfId="1" applyNumberFormat="1" applyFont="1" applyFill="1" applyBorder="1" applyAlignment="1"/>
    <xf numFmtId="165" fontId="0" fillId="2" borderId="17" xfId="1" applyNumberFormat="1" applyFont="1" applyFill="1" applyBorder="1" applyAlignment="1"/>
    <xf numFmtId="0" fontId="5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/>
    </xf>
    <xf numFmtId="0" fontId="18" fillId="2" borderId="22" xfId="0" applyFont="1" applyFill="1" applyBorder="1"/>
    <xf numFmtId="0" fontId="10" fillId="3" borderId="23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22" fillId="2" borderId="23" xfId="0" applyFont="1" applyFill="1" applyBorder="1" applyAlignment="1">
      <alignment vertical="center"/>
    </xf>
    <xf numFmtId="0" fontId="22" fillId="2" borderId="16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165" fontId="0" fillId="2" borderId="23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6" fillId="2" borderId="24" xfId="0" applyFont="1" applyFill="1" applyBorder="1" applyAlignment="1">
      <alignment horizontal="left" vertical="center"/>
    </xf>
    <xf numFmtId="165" fontId="12" fillId="2" borderId="23" xfId="1" applyNumberFormat="1" applyFont="1" applyFill="1" applyBorder="1" applyAlignment="1">
      <alignment vertical="center"/>
    </xf>
    <xf numFmtId="165" fontId="12" fillId="2" borderId="17" xfId="1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right" vertical="center"/>
    </xf>
    <xf numFmtId="3" fontId="12" fillId="2" borderId="23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left"/>
    </xf>
    <xf numFmtId="4" fontId="12" fillId="2" borderId="4" xfId="0" applyNumberFormat="1" applyFont="1" applyFill="1" applyBorder="1" applyAlignment="1">
      <alignment horizontal="right" vertical="center"/>
    </xf>
    <xf numFmtId="4" fontId="0" fillId="2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514350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9525"/>
          <a:ext cx="2971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476250</xdr:colOff>
      <xdr:row>3</xdr:row>
      <xdr:rowOff>28575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8002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5911E6-36FB-4611-B408-3A8DFF8E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3527C51-DA61-4AC9-9A4A-E9A1991D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F5EE23-058C-44DA-B36E-22519D5E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6281F2C3-AFA9-48A8-9156-A93F9C1B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9E96F1-D0A6-4312-A558-3ED390E9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653AC9-35A7-4122-8C0F-C489C8C2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9CD7B8-359B-4AD5-B49B-BCC2654D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77C63D-E46D-4690-9E06-92644347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4A6DE7-CF3A-4E73-8967-BEC91C71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DF6A0BD3-E160-4D85-8CB1-E36EBC17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0A0C-C1D9-4CF5-BB2D-29D691399DFC}">
  <dimension ref="E5:H8"/>
  <sheetViews>
    <sheetView workbookViewId="0">
      <selection activeCell="M11" sqref="M11"/>
    </sheetView>
  </sheetViews>
  <sheetFormatPr baseColWidth="10" defaultRowHeight="21" x14ac:dyDescent="0.35"/>
  <cols>
    <col min="1" max="6" width="11.42578125" style="66"/>
    <col min="7" max="7" width="33.140625" style="66" customWidth="1"/>
    <col min="8" max="8" width="26" style="66" customWidth="1"/>
    <col min="9" max="16384" width="11.42578125" style="66"/>
  </cols>
  <sheetData>
    <row r="5" spans="5:8" x14ac:dyDescent="0.35">
      <c r="E5" s="72" t="s">
        <v>35</v>
      </c>
      <c r="F5" s="72"/>
      <c r="G5" s="72"/>
      <c r="H5" s="72"/>
    </row>
    <row r="7" spans="5:8" x14ac:dyDescent="0.35">
      <c r="E7" s="71" t="s">
        <v>36</v>
      </c>
      <c r="F7" s="71"/>
      <c r="G7" s="71"/>
      <c r="H7" s="67" t="s">
        <v>27</v>
      </c>
    </row>
    <row r="8" spans="5:8" x14ac:dyDescent="0.35">
      <c r="E8" s="70" t="s">
        <v>35</v>
      </c>
      <c r="F8" s="70"/>
      <c r="G8" s="70"/>
      <c r="H8" s="68">
        <v>29031653672</v>
      </c>
    </row>
  </sheetData>
  <mergeCells count="3">
    <mergeCell ref="E8:G8"/>
    <mergeCell ref="E7:G7"/>
    <mergeCell ref="E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2"/>
  <sheetViews>
    <sheetView tabSelected="1" zoomScaleNormal="100" workbookViewId="0">
      <selection activeCell="E18" sqref="E18"/>
    </sheetView>
  </sheetViews>
  <sheetFormatPr baseColWidth="10" defaultColWidth="11.42578125" defaultRowHeight="15" x14ac:dyDescent="0.25"/>
  <cols>
    <col min="1" max="1" width="27.85546875" style="2" bestFit="1" customWidth="1"/>
    <col min="2" max="2" width="17.85546875" style="2" bestFit="1" customWidth="1"/>
    <col min="3" max="3" width="25.140625" style="2" customWidth="1"/>
    <col min="4" max="13" width="19.28515625" style="2" bestFit="1" customWidth="1"/>
    <col min="14" max="16384" width="11.42578125" style="2"/>
  </cols>
  <sheetData>
    <row r="1" spans="1:5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51" ht="18.75" x14ac:dyDescent="0.25">
      <c r="A4" s="73" t="s">
        <v>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3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51" x14ac:dyDescent="0.25">
      <c r="A6" s="74" t="s">
        <v>37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51" ht="18.75" x14ac:dyDescent="0.25">
      <c r="A7" s="8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</row>
    <row r="8" spans="1:51" ht="18.75" hidden="1" x14ac:dyDescent="0.3">
      <c r="A8" s="12" t="s">
        <v>13</v>
      </c>
      <c r="B8" s="9">
        <v>747446056</v>
      </c>
      <c r="C8" s="9">
        <v>2273416129</v>
      </c>
      <c r="D8" s="9">
        <v>12714500</v>
      </c>
      <c r="E8" s="9">
        <f>25379878-10720000</f>
        <v>14659878</v>
      </c>
      <c r="F8" s="9">
        <v>82942000</v>
      </c>
      <c r="G8" s="9">
        <v>137367718</v>
      </c>
      <c r="H8" s="9">
        <v>82300292</v>
      </c>
      <c r="I8" s="9">
        <v>148980139</v>
      </c>
      <c r="J8" s="9">
        <v>110623032</v>
      </c>
      <c r="K8" s="9">
        <v>405297860</v>
      </c>
      <c r="L8" s="9">
        <v>3089537828</v>
      </c>
      <c r="M8" s="13">
        <v>154885041</v>
      </c>
    </row>
    <row r="9" spans="1:51" ht="18.75" hidden="1" x14ac:dyDescent="0.3">
      <c r="A9" s="12" t="s">
        <v>14</v>
      </c>
      <c r="B9" s="9">
        <v>1044205692</v>
      </c>
      <c r="C9" s="9">
        <v>2718066628</v>
      </c>
      <c r="D9" s="9">
        <v>1428085850</v>
      </c>
      <c r="E9" s="9">
        <v>131128734</v>
      </c>
      <c r="F9" s="9">
        <v>347671979</v>
      </c>
      <c r="G9" s="9">
        <v>283105513</v>
      </c>
      <c r="H9" s="9">
        <v>246876582</v>
      </c>
      <c r="I9" s="10">
        <v>141977865</v>
      </c>
      <c r="J9" s="9">
        <v>371599240</v>
      </c>
      <c r="K9" s="9">
        <v>4683111945</v>
      </c>
      <c r="L9" s="11">
        <v>2370649906</v>
      </c>
      <c r="M9" s="13">
        <v>585936075</v>
      </c>
    </row>
    <row r="10" spans="1:51" ht="18.75" hidden="1" x14ac:dyDescent="0.25">
      <c r="A10" s="14" t="s">
        <v>15</v>
      </c>
      <c r="B10" s="9">
        <f>B8+B9</f>
        <v>1791651748</v>
      </c>
      <c r="C10" s="9">
        <f t="shared" ref="C10:L10" si="0">C8+C9</f>
        <v>4991482757</v>
      </c>
      <c r="D10" s="9">
        <f t="shared" si="0"/>
        <v>1440800350</v>
      </c>
      <c r="E10" s="9">
        <f t="shared" si="0"/>
        <v>145788612</v>
      </c>
      <c r="F10" s="9">
        <f t="shared" si="0"/>
        <v>430613979</v>
      </c>
      <c r="G10" s="9">
        <f t="shared" si="0"/>
        <v>420473231</v>
      </c>
      <c r="H10" s="9">
        <f t="shared" si="0"/>
        <v>329176874</v>
      </c>
      <c r="I10" s="9">
        <f t="shared" si="0"/>
        <v>290958004</v>
      </c>
      <c r="J10" s="9">
        <f t="shared" si="0"/>
        <v>482222272</v>
      </c>
      <c r="K10" s="9">
        <f t="shared" si="0"/>
        <v>5088409805</v>
      </c>
      <c r="L10" s="9">
        <f t="shared" si="0"/>
        <v>5460187734</v>
      </c>
      <c r="M10" s="9">
        <f>M8+M9-49136023</f>
        <v>691685093</v>
      </c>
    </row>
    <row r="11" spans="1:51" s="17" customFormat="1" ht="20.25" thickBot="1" x14ac:dyDescent="0.35">
      <c r="A11" s="20" t="s">
        <v>16</v>
      </c>
      <c r="B11" s="64">
        <f>2979208114+'EJECUCIÓN ACUMULADA DE INGRESOS'!D13</f>
        <v>4547922239</v>
      </c>
      <c r="C11" s="65">
        <f>B11+'EJECUCIÓN ACUMULADA DE INGRESOS'!C9</f>
        <v>12507061310.630001</v>
      </c>
      <c r="D11" s="19">
        <f>C11+324702683</f>
        <v>12831763993.630001</v>
      </c>
      <c r="E11" s="19">
        <f>D11+'EJECUCIÓN ACUMULADA DE INGRESOS'!E9</f>
        <v>13445586354.530001</v>
      </c>
      <c r="F11" s="19"/>
      <c r="G11" s="19"/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x14ac:dyDescent="0.25">
      <c r="A12" s="6"/>
      <c r="B12" s="6"/>
      <c r="C12" s="4"/>
      <c r="D12" s="4"/>
      <c r="E12" s="4"/>
      <c r="F12" s="4"/>
      <c r="G12" s="4"/>
      <c r="H12" s="4"/>
      <c r="I12" s="4"/>
      <c r="J12" s="4"/>
      <c r="K12" s="4"/>
      <c r="L12" s="5"/>
      <c r="M12" s="4"/>
    </row>
  </sheetData>
  <mergeCells count="2">
    <mergeCell ref="A4:M4"/>
    <mergeCell ref="A6:M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75BED-81D0-4828-9C99-D69D821829DF}">
  <dimension ref="A1:Q33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112">
        <v>579832348.89999998</v>
      </c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3" t="s">
        <v>20</v>
      </c>
      <c r="B10" s="83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4" t="s">
        <v>21</v>
      </c>
      <c r="B12" s="85"/>
      <c r="C12" s="86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7" t="s">
        <v>22</v>
      </c>
      <c r="B13" s="78"/>
      <c r="C13" s="7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88" t="s">
        <v>23</v>
      </c>
      <c r="B14" s="89"/>
      <c r="C14" s="90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1" t="s">
        <v>24</v>
      </c>
      <c r="B15" s="92"/>
      <c r="C15" s="93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4"/>
      <c r="B16" s="94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5" t="s">
        <v>25</v>
      </c>
      <c r="B17" s="95"/>
      <c r="C17" s="95"/>
      <c r="D17" s="95"/>
      <c r="E17" s="95"/>
      <c r="F17" s="95"/>
      <c r="G17" s="51"/>
      <c r="H17" s="51"/>
      <c r="I17" s="52"/>
      <c r="J17" s="51"/>
      <c r="K17" s="51"/>
      <c r="L17" s="53"/>
      <c r="M17" s="51"/>
    </row>
    <row r="18" spans="1:17" x14ac:dyDescent="0.25">
      <c r="A18" s="96" t="s">
        <v>26</v>
      </c>
      <c r="B18" s="97"/>
      <c r="C18" s="98"/>
      <c r="D18" s="96" t="s">
        <v>27</v>
      </c>
      <c r="E18" s="98"/>
      <c r="F18" s="55" t="s">
        <v>28</v>
      </c>
      <c r="I18" s="56"/>
    </row>
    <row r="19" spans="1:17" x14ac:dyDescent="0.25">
      <c r="A19" s="77" t="s">
        <v>29</v>
      </c>
      <c r="B19" s="78"/>
      <c r="C19" s="79"/>
      <c r="D19" s="80">
        <f>D15</f>
        <v>27024045971</v>
      </c>
      <c r="E19" s="81"/>
      <c r="F19" s="57">
        <v>1</v>
      </c>
      <c r="I19" s="56"/>
      <c r="P19" s="58"/>
    </row>
    <row r="20" spans="1:17" x14ac:dyDescent="0.25">
      <c r="A20" s="77" t="s">
        <v>30</v>
      </c>
      <c r="B20" s="78"/>
      <c r="C20" s="79"/>
      <c r="D20" s="105">
        <f>B9+C9+D9+E9+F9+G9+H9+I9+J9+K9+L9+M9-B26</f>
        <v>11876872229.030001</v>
      </c>
      <c r="E20" s="106"/>
      <c r="F20" s="59">
        <f>D20*F19/D19</f>
        <v>0.43949274811681754</v>
      </c>
      <c r="I20" s="56"/>
      <c r="P20" s="58"/>
    </row>
    <row r="21" spans="1:17" ht="15.75" hidden="1" customHeight="1" x14ac:dyDescent="0.25">
      <c r="A21" s="99" t="s">
        <v>31</v>
      </c>
      <c r="B21" s="100"/>
      <c r="C21" s="101"/>
      <c r="D21" s="107">
        <f>D19-D20</f>
        <v>15147173741.969999</v>
      </c>
      <c r="E21" s="108"/>
      <c r="F21" s="60">
        <f>F19-F20</f>
        <v>0.5605072518831824</v>
      </c>
      <c r="I21" s="56"/>
    </row>
    <row r="22" spans="1:17" ht="15.75" hidden="1" customHeight="1" x14ac:dyDescent="0.25">
      <c r="A22" s="77" t="s">
        <v>32</v>
      </c>
      <c r="B22" s="78"/>
      <c r="C22" s="79"/>
      <c r="D22" s="109"/>
      <c r="E22" s="110"/>
      <c r="F22" s="61">
        <f>D22/D19</f>
        <v>0</v>
      </c>
      <c r="I22" s="56"/>
    </row>
    <row r="23" spans="1:17" x14ac:dyDescent="0.25">
      <c r="A23" s="99" t="s">
        <v>33</v>
      </c>
      <c r="B23" s="100"/>
      <c r="C23" s="101"/>
      <c r="D23" s="102">
        <f>D19-D20-D22</f>
        <v>15147173741.969999</v>
      </c>
      <c r="E23" s="103"/>
      <c r="F23" s="60">
        <f>F19-F20-F22</f>
        <v>0.5605072518831824</v>
      </c>
      <c r="I23" s="56"/>
      <c r="P23" s="58"/>
    </row>
    <row r="24" spans="1:17" x14ac:dyDescent="0.25">
      <c r="A24" s="104" t="s">
        <v>20</v>
      </c>
      <c r="B24" s="104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113"/>
    </row>
    <row r="33" spans="3:3" x14ac:dyDescent="0.25">
      <c r="C33" s="113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FEAD-EF37-42FD-BFD9-C98D1A74440A}">
  <sheetPr>
    <tabColor theme="8" tint="-0.249977111117893"/>
  </sheetPr>
  <dimension ref="A1:N20"/>
  <sheetViews>
    <sheetView workbookViewId="0">
      <selection activeCell="I38" sqref="I38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/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/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/>
      <c r="D9" s="37">
        <f t="shared" ref="D9:G9" si="0">D7+D8</f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3" t="s">
        <v>20</v>
      </c>
      <c r="B10" s="83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4" t="s">
        <v>21</v>
      </c>
      <c r="B12" s="85"/>
      <c r="C12" s="86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7" t="s">
        <v>22</v>
      </c>
      <c r="B13" s="78"/>
      <c r="C13" s="7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88" t="s">
        <v>23</v>
      </c>
      <c r="B14" s="89"/>
      <c r="C14" s="90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1" t="s">
        <v>24</v>
      </c>
      <c r="B15" s="92"/>
      <c r="C15" s="93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4"/>
      <c r="B16" s="94"/>
      <c r="C16" s="50"/>
      <c r="D16" s="40"/>
      <c r="E16" s="40"/>
      <c r="F16" s="40"/>
      <c r="G16" s="40"/>
      <c r="H16" s="40"/>
      <c r="L16" s="5"/>
    </row>
    <row r="19" spans="1:4" x14ac:dyDescent="0.25">
      <c r="A19" s="111" t="s">
        <v>38</v>
      </c>
      <c r="B19" s="111"/>
      <c r="C19" s="111"/>
      <c r="D19" s="69">
        <f>B9+D13</f>
        <v>4547922239</v>
      </c>
    </row>
    <row r="20" spans="1:4" x14ac:dyDescent="0.25">
      <c r="C20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A6BB-D641-4D1C-8E8F-965B8077385F}">
  <sheetPr>
    <tabColor theme="8" tint="-0.249977111117893"/>
  </sheetPr>
  <dimension ref="A1:N21"/>
  <sheetViews>
    <sheetView workbookViewId="0">
      <selection activeCell="F14" sqref="F14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3" t="s">
        <v>20</v>
      </c>
      <c r="B10" s="83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4" t="s">
        <v>21</v>
      </c>
      <c r="B12" s="85"/>
      <c r="C12" s="86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7" t="s">
        <v>22</v>
      </c>
      <c r="B13" s="78"/>
      <c r="C13" s="7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88" t="s">
        <v>23</v>
      </c>
      <c r="B14" s="89"/>
      <c r="C14" s="90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1" t="s">
        <v>24</v>
      </c>
      <c r="B15" s="92"/>
      <c r="C15" s="93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4"/>
      <c r="B16" s="94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1" t="s">
        <v>39</v>
      </c>
      <c r="B19" s="111"/>
      <c r="C19" s="111"/>
      <c r="D19" s="69">
        <f>B9+C9+D13</f>
        <v>12507061310.630001</v>
      </c>
    </row>
    <row r="20" spans="1:9" x14ac:dyDescent="0.25">
      <c r="C20" s="56"/>
    </row>
    <row r="21" spans="1:9" x14ac:dyDescent="0.25">
      <c r="C21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165D-DCA7-4BD6-93D1-129B53336CE2}">
  <sheetPr>
    <tabColor rgb="FF002060"/>
  </sheetPr>
  <dimension ref="A1:N21"/>
  <sheetViews>
    <sheetView workbookViewId="0">
      <selection activeCell="A19" sqref="A19:XFD19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3.710937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3" t="s">
        <v>20</v>
      </c>
      <c r="B10" s="83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4" t="s">
        <v>21</v>
      </c>
      <c r="B12" s="85"/>
      <c r="C12" s="86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7" t="s">
        <v>22</v>
      </c>
      <c r="B13" s="78"/>
      <c r="C13" s="7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88" t="s">
        <v>23</v>
      </c>
      <c r="B14" s="89"/>
      <c r="C14" s="90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1" t="s">
        <v>24</v>
      </c>
      <c r="B15" s="92"/>
      <c r="C15" s="93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4"/>
      <c r="B16" s="94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1" t="s">
        <v>40</v>
      </c>
      <c r="B19" s="111"/>
      <c r="C19" s="111"/>
      <c r="D19" s="69">
        <f>B9+C9+D9+D13</f>
        <v>12831763993.130001</v>
      </c>
    </row>
    <row r="20" spans="1:9" x14ac:dyDescent="0.25">
      <c r="C20" s="56"/>
    </row>
    <row r="21" spans="1:9" x14ac:dyDescent="0.25">
      <c r="C21" s="58"/>
    </row>
  </sheetData>
  <mergeCells count="9">
    <mergeCell ref="A15:C15"/>
    <mergeCell ref="A16:B16"/>
    <mergeCell ref="A19:C19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428E-4976-4AD1-A43D-33C81F1D5A3B}">
  <sheetPr>
    <tabColor rgb="FF002060"/>
  </sheetPr>
  <dimension ref="A1:Q33"/>
  <sheetViews>
    <sheetView workbookViewId="0">
      <selection activeCell="G30" sqref="G30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2" t="s">
        <v>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112">
        <v>579832348.89999998</v>
      </c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3" t="s">
        <v>20</v>
      </c>
      <c r="B10" s="83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4" t="s">
        <v>21</v>
      </c>
      <c r="B12" s="85"/>
      <c r="C12" s="86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87" t="s">
        <v>22</v>
      </c>
      <c r="B13" s="78"/>
      <c r="C13" s="79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88" t="s">
        <v>23</v>
      </c>
      <c r="B14" s="89"/>
      <c r="C14" s="90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1" t="s">
        <v>24</v>
      </c>
      <c r="B15" s="92"/>
      <c r="C15" s="93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4"/>
      <c r="B16" s="94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5" t="s">
        <v>25</v>
      </c>
      <c r="B17" s="95"/>
      <c r="C17" s="95"/>
      <c r="D17" s="95"/>
      <c r="E17" s="95"/>
      <c r="F17" s="95"/>
      <c r="G17" s="51"/>
      <c r="H17" s="51"/>
      <c r="I17" s="52"/>
      <c r="J17" s="51"/>
      <c r="K17" s="51"/>
      <c r="L17" s="53"/>
      <c r="M17" s="51"/>
    </row>
    <row r="18" spans="1:17" x14ac:dyDescent="0.25">
      <c r="A18" s="96" t="s">
        <v>26</v>
      </c>
      <c r="B18" s="97"/>
      <c r="C18" s="98"/>
      <c r="D18" s="96" t="s">
        <v>27</v>
      </c>
      <c r="E18" s="98"/>
      <c r="F18" s="55" t="s">
        <v>28</v>
      </c>
      <c r="I18" s="56"/>
    </row>
    <row r="19" spans="1:17" x14ac:dyDescent="0.25">
      <c r="A19" s="77" t="s">
        <v>29</v>
      </c>
      <c r="B19" s="78"/>
      <c r="C19" s="79"/>
      <c r="D19" s="80">
        <f>D15</f>
        <v>27024045971</v>
      </c>
      <c r="E19" s="81"/>
      <c r="F19" s="57">
        <v>1</v>
      </c>
      <c r="I19" s="56"/>
      <c r="P19" s="58"/>
    </row>
    <row r="20" spans="1:17" x14ac:dyDescent="0.25">
      <c r="A20" s="77" t="s">
        <v>30</v>
      </c>
      <c r="B20" s="78"/>
      <c r="C20" s="79"/>
      <c r="D20" s="105">
        <f>B9+C9+D9+E9+F9+G9+H9+I9+J9+K9+L9+M9-B26</f>
        <v>11876872229.030001</v>
      </c>
      <c r="E20" s="106"/>
      <c r="F20" s="59">
        <f>D20*F19/D19</f>
        <v>0.43949274811681754</v>
      </c>
      <c r="I20" s="56"/>
      <c r="P20" s="58"/>
    </row>
    <row r="21" spans="1:17" ht="15.75" hidden="1" customHeight="1" x14ac:dyDescent="0.25">
      <c r="A21" s="99" t="s">
        <v>31</v>
      </c>
      <c r="B21" s="100"/>
      <c r="C21" s="101"/>
      <c r="D21" s="107">
        <f>D19-D20</f>
        <v>15147173741.969999</v>
      </c>
      <c r="E21" s="108"/>
      <c r="F21" s="60">
        <f>F19-F20</f>
        <v>0.5605072518831824</v>
      </c>
      <c r="I21" s="56"/>
    </row>
    <row r="22" spans="1:17" ht="15.75" hidden="1" customHeight="1" x14ac:dyDescent="0.25">
      <c r="A22" s="77" t="s">
        <v>32</v>
      </c>
      <c r="B22" s="78"/>
      <c r="C22" s="79"/>
      <c r="D22" s="109"/>
      <c r="E22" s="110"/>
      <c r="F22" s="61">
        <f>D22/D19</f>
        <v>0</v>
      </c>
      <c r="I22" s="56"/>
    </row>
    <row r="23" spans="1:17" x14ac:dyDescent="0.25">
      <c r="A23" s="99" t="s">
        <v>33</v>
      </c>
      <c r="B23" s="100"/>
      <c r="C23" s="101"/>
      <c r="D23" s="102">
        <f>D19-D20-D22</f>
        <v>15147173741.969999</v>
      </c>
      <c r="E23" s="103"/>
      <c r="F23" s="60">
        <f>F19-F20-F22</f>
        <v>0.5605072518831824</v>
      </c>
      <c r="I23" s="56"/>
      <c r="P23" s="58"/>
    </row>
    <row r="24" spans="1:17" x14ac:dyDescent="0.25">
      <c r="A24" s="104" t="s">
        <v>20</v>
      </c>
      <c r="B24" s="104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11" t="s">
        <v>41</v>
      </c>
      <c r="B26" s="111"/>
      <c r="C26" s="111"/>
      <c r="D26" s="69">
        <f>B9+C9+D9+E9+D13</f>
        <v>13445586354.030001</v>
      </c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113"/>
    </row>
    <row r="33" spans="3:3" x14ac:dyDescent="0.25">
      <c r="C33" s="113"/>
    </row>
  </sheetData>
  <mergeCells count="23">
    <mergeCell ref="A23:C23"/>
    <mergeCell ref="D23:E23"/>
    <mergeCell ref="A24:B24"/>
    <mergeCell ref="A26:C26"/>
    <mergeCell ref="A20:C20"/>
    <mergeCell ref="D20:E20"/>
    <mergeCell ref="A21:C21"/>
    <mergeCell ref="D21:E21"/>
    <mergeCell ref="A22:C22"/>
    <mergeCell ref="D22:E22"/>
    <mergeCell ref="A15:C15"/>
    <mergeCell ref="A16:B16"/>
    <mergeCell ref="A17:F17"/>
    <mergeCell ref="A18:C18"/>
    <mergeCell ref="D18:E18"/>
    <mergeCell ref="A19:C19"/>
    <mergeCell ref="D19:E19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PRESUPUESTO DE INGRESOS 2023</vt:lpstr>
      <vt:lpstr>PAGINA WEB 2023 ACUMULADO</vt:lpstr>
      <vt:lpstr>EJECUCIÓN ACUMULADA DE INGRESOS</vt:lpstr>
      <vt:lpstr>ENERO 2023</vt:lpstr>
      <vt:lpstr>FEBRERO 2023</vt:lpstr>
      <vt:lpstr>MARZO 2023</vt:lpstr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2022-05-04T15:58:21Z</cp:lastPrinted>
  <dcterms:created xsi:type="dcterms:W3CDTF">2019-02-12T20:05:28Z</dcterms:created>
  <dcterms:modified xsi:type="dcterms:W3CDTF">2023-05-10T13:46:49Z</dcterms:modified>
</cp:coreProperties>
</file>