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yramirez\Desktop\"/>
    </mc:Choice>
  </mc:AlternateContent>
  <xr:revisionPtr revIDLastSave="0" documentId="13_ncr:1_{D212BD62-ADA7-41A9-80B6-81E8827D5A9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ESUPUESTO DE INGRESOS 2023" sheetId="5" r:id="rId1"/>
    <sheet name="PAGINA WEB 2023 ACUMULADO" sheetId="2" r:id="rId2"/>
    <sheet name="EJECUCIÓN ACUMULADA DE INGRESOS" sheetId="4" r:id="rId3"/>
    <sheet name="ENERO 2023" sheetId="6" r:id="rId4"/>
    <sheet name="FEBRERO 2023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7" l="1"/>
  <c r="D19" i="6"/>
  <c r="D15" i="7"/>
  <c r="M9" i="7"/>
  <c r="L9" i="7"/>
  <c r="K9" i="7"/>
  <c r="J9" i="7"/>
  <c r="I9" i="7"/>
  <c r="H9" i="7"/>
  <c r="G9" i="7"/>
  <c r="F9" i="7"/>
  <c r="E9" i="7"/>
  <c r="D9" i="7"/>
  <c r="C9" i="7"/>
  <c r="B9" i="7"/>
  <c r="D15" i="6"/>
  <c r="M9" i="6"/>
  <c r="L9" i="6"/>
  <c r="K9" i="6"/>
  <c r="J9" i="6"/>
  <c r="I9" i="6"/>
  <c r="H9" i="6"/>
  <c r="G9" i="6"/>
  <c r="F9" i="6"/>
  <c r="E9" i="6"/>
  <c r="D9" i="6"/>
  <c r="B9" i="6"/>
  <c r="B11" i="2"/>
  <c r="C11" i="2" s="1"/>
  <c r="D15" i="4"/>
  <c r="D19" i="4" s="1"/>
  <c r="M9" i="4"/>
  <c r="L9" i="4"/>
  <c r="K9" i="4"/>
  <c r="J9" i="4"/>
  <c r="I9" i="4"/>
  <c r="H9" i="4"/>
  <c r="G9" i="4"/>
  <c r="F9" i="4"/>
  <c r="E9" i="4"/>
  <c r="D9" i="4"/>
  <c r="C9" i="4"/>
  <c r="B9" i="4"/>
  <c r="D20" i="4" l="1"/>
  <c r="D23" i="4" s="1"/>
  <c r="F22" i="4"/>
  <c r="D21" i="4" l="1"/>
  <c r="F20" i="4"/>
  <c r="F21" i="4" s="1"/>
  <c r="F23" i="4"/>
  <c r="C10" i="2" l="1"/>
  <c r="D10" i="2"/>
  <c r="F10" i="2"/>
  <c r="G10" i="2"/>
  <c r="H10" i="2"/>
  <c r="I10" i="2"/>
  <c r="J10" i="2"/>
  <c r="K10" i="2"/>
  <c r="L10" i="2"/>
  <c r="M10" i="2"/>
  <c r="E8" i="2" l="1"/>
  <c r="E10" i="2" s="1"/>
  <c r="B10" i="2" l="1"/>
</calcChain>
</file>

<file path=xl/sharedStrings.xml><?xml version="1.0" encoding="utf-8"?>
<sst xmlns="http://schemas.openxmlformats.org/spreadsheetml/2006/main" count="105" uniqueCount="40">
  <si>
    <t xml:space="preserve">BANCO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</si>
  <si>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</si>
  <si>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</si>
  <si>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</si>
  <si>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</si>
  <si>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</si>
  <si>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</si>
  <si>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</si>
  <si>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</si>
  <si>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</si>
  <si>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</si>
  <si>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</si>
  <si>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</si>
  <si>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Davivienda</t>
  </si>
  <si>
    <t>Bancolombia</t>
  </si>
  <si>
    <t>TOTAL</t>
  </si>
  <si>
    <t>TOTAL - ACUMULADO</t>
  </si>
  <si>
    <t>INGRESOS POR CONTRIBUCIONES ESPECIALES 2023  -  EJECUCIÓN DE INGRESOS PAGINA WEB -CRA</t>
  </si>
  <si>
    <t>INGRESOS POR CONTRIBUCIONES ESPECIALES 2023</t>
  </si>
  <si>
    <t>CONSIGNACIONES   01/01/2023  -  31/12/2023</t>
  </si>
  <si>
    <t>Fuente: Extractos Bancarios</t>
  </si>
  <si>
    <t>PRESUPUESTO VIGENCIA 2023</t>
  </si>
  <si>
    <t>(-) FONDO EMPRESARIAL - LEY 812 DE 2003</t>
  </si>
  <si>
    <t>(-) RENDIMIENTOS - CUN 2023</t>
  </si>
  <si>
    <t>INGRESOS A RECAUDAR POR CONTRIBUCIONES ESPECIALES VIG 2023</t>
  </si>
  <si>
    <t xml:space="preserve">                             POR RECAUDAR EN CONTRIBUCIONES - EXTRACTOS Y MOVIMIENTOS BANCARIOS 2023</t>
  </si>
  <si>
    <t>PROYECCIÓN / RECAUDO</t>
  </si>
  <si>
    <t>VALOR</t>
  </si>
  <si>
    <t>PORCENTAJE</t>
  </si>
  <si>
    <t>PROYECCION DE INGRESOS 2023 (1)</t>
  </si>
  <si>
    <t>INGRESOS RECIBIDOS X CONTRIBUCIONES 2023 (2)</t>
  </si>
  <si>
    <t>CONTRIBUCIONES POR RECAUDAR VIGENCIA 2018 =(1)-(2)</t>
  </si>
  <si>
    <t>FONDO EMPRESARIAL - LEY 812 DE 2003</t>
  </si>
  <si>
    <t>CONTRIBUCIONES POR RECAUDAR VIGENCIA 2023 =(1)-(2)</t>
  </si>
  <si>
    <t>DEVOLUCIONES REALIZADAS EN EL 2023</t>
  </si>
  <si>
    <t>PRESUPUESTO DE INGRESOS 2023</t>
  </si>
  <si>
    <t>CONCEPTO</t>
  </si>
  <si>
    <t xml:space="preserve">  01/01/2023  -  31/12/2023</t>
  </si>
  <si>
    <t>TOTAL A EMERO (INGRESOS + Vr FONDO EMPRESARIAL</t>
  </si>
  <si>
    <t>TOTAL A FEBRERO (INGRESOS + Vr FONDO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</si>
</sst>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8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165" fontId="4" fillId="3" borderId="4" xfId="1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right" vertical="center"/>
    </xf>
    <xf numFmtId="165" fontId="7" fillId="2" borderId="4" xfId="1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3" fontId="8" fillId="0" borderId="4" xfId="0" applyNumberFormat="1" applyFont="1" applyBorder="1"/>
    <xf numFmtId="0" fontId="4" fillId="2" borderId="4" xfId="0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0" fontId="0" fillId="2" borderId="4" xfId="0" applyFill="1" applyBorder="1"/>
    <xf numFmtId="3" fontId="9" fillId="4" borderId="4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2" fillId="5" borderId="4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/>
    </xf>
    <xf numFmtId="3" fontId="13" fillId="5" borderId="4" xfId="0" applyNumberFormat="1" applyFont="1" applyFill="1" applyBorder="1"/>
    <xf numFmtId="4" fontId="12" fillId="5" borderId="4" xfId="0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horizontal="right" vertical="center"/>
    </xf>
    <xf numFmtId="3" fontId="12" fillId="2" borderId="9" xfId="0" applyNumberFormat="1" applyFont="1" applyFill="1" applyBorder="1" applyAlignment="1">
      <alignment vertical="center"/>
    </xf>
    <xf numFmtId="3" fontId="13" fillId="5" borderId="10" xfId="0" applyNumberFormat="1" applyFont="1" applyFill="1" applyBorder="1"/>
    <xf numFmtId="165" fontId="12" fillId="2" borderId="4" xfId="1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4" fontId="5" fillId="2" borderId="5" xfId="0" applyNumberFormat="1" applyFont="1" applyFill="1" applyBorder="1" applyAlignment="1">
      <alignment horizontal="right" vertical="center"/>
    </xf>
    <xf numFmtId="3" fontId="5" fillId="2" borderId="12" xfId="0" applyNumberFormat="1" applyFont="1" applyFill="1" applyBorder="1" applyAlignment="1">
      <alignment vertical="center"/>
    </xf>
    <xf numFmtId="3" fontId="12" fillId="2" borderId="0" xfId="0" applyNumberFormat="1" applyFont="1" applyFill="1" applyAlignment="1">
      <alignment vertical="center"/>
    </xf>
    <xf numFmtId="14" fontId="12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165" fontId="10" fillId="0" borderId="0" xfId="0" applyNumberFormat="1" applyFont="1"/>
    <xf numFmtId="3" fontId="16" fillId="5" borderId="14" xfId="0" applyNumberFormat="1" applyFont="1" applyFill="1" applyBorder="1"/>
    <xf numFmtId="165" fontId="0" fillId="2" borderId="0" xfId="1" applyNumberFormat="1" applyFont="1" applyFill="1" applyBorder="1" applyAlignment="1"/>
    <xf numFmtId="165" fontId="12" fillId="2" borderId="0" xfId="1" applyNumberFormat="1" applyFont="1" applyFill="1" applyBorder="1" applyAlignment="1">
      <alignment vertical="center"/>
    </xf>
    <xf numFmtId="3" fontId="12" fillId="5" borderId="9" xfId="0" applyNumberFormat="1" applyFont="1" applyFill="1" applyBorder="1" applyAlignment="1">
      <alignment horizontal="right" vertical="center"/>
    </xf>
    <xf numFmtId="3" fontId="12" fillId="5" borderId="18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3" fontId="19" fillId="2" borderId="0" xfId="0" applyNumberFormat="1" applyFont="1" applyFill="1" applyAlignment="1">
      <alignment vertical="center"/>
    </xf>
    <xf numFmtId="165" fontId="19" fillId="2" borderId="0" xfId="1" applyNumberFormat="1" applyFont="1" applyFill="1" applyBorder="1" applyAlignment="1">
      <alignment vertical="center"/>
    </xf>
    <xf numFmtId="3" fontId="20" fillId="2" borderId="0" xfId="0" applyNumberFormat="1" applyFont="1" applyFill="1" applyAlignment="1">
      <alignment vertical="center"/>
    </xf>
    <xf numFmtId="0" fontId="21" fillId="2" borderId="0" xfId="0" applyFont="1" applyFill="1"/>
    <xf numFmtId="0" fontId="10" fillId="3" borderId="4" xfId="0" applyFont="1" applyFill="1" applyBorder="1" applyAlignment="1">
      <alignment horizontal="center"/>
    </xf>
    <xf numFmtId="165" fontId="0" fillId="2" borderId="0" xfId="1" applyNumberFormat="1" applyFont="1" applyFill="1" applyBorder="1"/>
    <xf numFmtId="9" fontId="22" fillId="2" borderId="4" xfId="1" applyNumberFormat="1" applyFont="1" applyFill="1" applyBorder="1" applyAlignment="1">
      <alignment horizontal="center" vertical="center"/>
    </xf>
    <xf numFmtId="165" fontId="0" fillId="2" borderId="0" xfId="0" applyNumberFormat="1" applyFill="1"/>
    <xf numFmtId="9" fontId="5" fillId="2" borderId="4" xfId="0" applyNumberFormat="1" applyFont="1" applyFill="1" applyBorder="1" applyAlignment="1">
      <alignment horizontal="center" vertical="center"/>
    </xf>
    <xf numFmtId="9" fontId="23" fillId="2" borderId="4" xfId="1" applyNumberFormat="1" applyFont="1" applyFill="1" applyBorder="1" applyAlignment="1">
      <alignment horizontal="center" vertical="center"/>
    </xf>
    <xf numFmtId="9" fontId="5" fillId="2" borderId="4" xfId="1" applyNumberFormat="1" applyFont="1" applyFill="1" applyBorder="1" applyAlignment="1">
      <alignment horizontal="center" vertical="center"/>
    </xf>
    <xf numFmtId="3" fontId="0" fillId="2" borderId="0" xfId="0" applyNumberFormat="1" applyFill="1"/>
    <xf numFmtId="165" fontId="2" fillId="2" borderId="4" xfId="1" applyNumberFormat="1" applyFont="1" applyFill="1" applyBorder="1"/>
    <xf numFmtId="3" fontId="24" fillId="5" borderId="4" xfId="0" applyNumberFormat="1" applyFont="1" applyFill="1" applyBorder="1" applyAlignment="1">
      <alignment horizontal="right" vertical="center"/>
    </xf>
    <xf numFmtId="4" fontId="25" fillId="2" borderId="4" xfId="0" applyNumberFormat="1" applyFont="1" applyFill="1" applyBorder="1"/>
    <xf numFmtId="0" fontId="26" fillId="2" borderId="0" xfId="0" applyFont="1" applyFill="1"/>
    <xf numFmtId="0" fontId="27" fillId="3" borderId="4" xfId="0" applyFont="1" applyFill="1" applyBorder="1" applyAlignment="1">
      <alignment horizontal="center"/>
    </xf>
    <xf numFmtId="3" fontId="29" fillId="6" borderId="4" xfId="0" applyNumberFormat="1" applyFont="1" applyFill="1" applyBorder="1"/>
    <xf numFmtId="3" fontId="10" fillId="2" borderId="4" xfId="0" applyNumberFormat="1" applyFont="1" applyFill="1" applyBorder="1"/>
    <xf numFmtId="3" fontId="28" fillId="2" borderId="4" xfId="0" applyNumberFormat="1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165" fontId="0" fillId="2" borderId="23" xfId="1" applyNumberFormat="1" applyFont="1" applyFill="1" applyBorder="1" applyAlignment="1"/>
    <xf numFmtId="165" fontId="0" fillId="2" borderId="17" xfId="1" applyNumberFormat="1" applyFont="1" applyFill="1" applyBorder="1" applyAlignment="1"/>
    <xf numFmtId="0" fontId="5" fillId="2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15" fillId="2" borderId="15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0" fontId="15" fillId="2" borderId="19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center"/>
    </xf>
    <xf numFmtId="0" fontId="18" fillId="2" borderId="22" xfId="0" applyFont="1" applyFill="1" applyBorder="1"/>
    <xf numFmtId="0" fontId="10" fillId="3" borderId="23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22" fillId="2" borderId="23" xfId="0" applyFont="1" applyFill="1" applyBorder="1" applyAlignment="1">
      <alignment vertical="center"/>
    </xf>
    <xf numFmtId="0" fontId="22" fillId="2" borderId="16" xfId="0" applyFont="1" applyFill="1" applyBorder="1" applyAlignment="1">
      <alignment vertical="center"/>
    </xf>
    <xf numFmtId="0" fontId="22" fillId="2" borderId="17" xfId="0" applyFont="1" applyFill="1" applyBorder="1" applyAlignment="1">
      <alignment vertical="center"/>
    </xf>
    <xf numFmtId="165" fontId="0" fillId="2" borderId="23" xfId="0" applyNumberFormat="1" applyFill="1" applyBorder="1" applyAlignment="1">
      <alignment horizontal="center"/>
    </xf>
    <xf numFmtId="165" fontId="0" fillId="2" borderId="17" xfId="0" applyNumberFormat="1" applyFill="1" applyBorder="1" applyAlignment="1">
      <alignment horizontal="center"/>
    </xf>
    <xf numFmtId="0" fontId="6" fillId="2" borderId="24" xfId="0" applyFont="1" applyFill="1" applyBorder="1" applyAlignment="1">
      <alignment horizontal="left" vertical="center"/>
    </xf>
    <xf numFmtId="165" fontId="12" fillId="2" borderId="23" xfId="1" applyNumberFormat="1" applyFont="1" applyFill="1" applyBorder="1" applyAlignment="1">
      <alignment vertical="center"/>
    </xf>
    <xf numFmtId="165" fontId="12" fillId="2" borderId="17" xfId="1" applyNumberFormat="1" applyFont="1" applyFill="1" applyBorder="1" applyAlignment="1">
      <alignment vertical="center"/>
    </xf>
    <xf numFmtId="3" fontId="5" fillId="2" borderId="23" xfId="0" applyNumberFormat="1" applyFont="1" applyFill="1" applyBorder="1" applyAlignment="1">
      <alignment horizontal="right" vertical="center"/>
    </xf>
    <xf numFmtId="3" fontId="5" fillId="2" borderId="17" xfId="0" applyNumberFormat="1" applyFont="1" applyFill="1" applyBorder="1" applyAlignment="1">
      <alignment horizontal="right" vertical="center"/>
    </xf>
    <xf numFmtId="3" fontId="12" fillId="2" borderId="23" xfId="0" applyNumberFormat="1" applyFont="1" applyFill="1" applyBorder="1" applyAlignment="1">
      <alignment vertical="center"/>
    </xf>
    <xf numFmtId="3" fontId="12" fillId="2" borderId="17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514350</xdr:colOff>
      <xdr:row>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9525"/>
          <a:ext cx="29718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0</xdr:row>
      <xdr:rowOff>47625</xdr:rowOff>
    </xdr:from>
    <xdr:to>
      <xdr:col>1</xdr:col>
      <xdr:colOff>476250</xdr:colOff>
      <xdr:row>3</xdr:row>
      <xdr:rowOff>28575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18002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5911E6-36FB-4611-B408-3A8DFF8E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B3527C51-DA61-4AC9-9A4A-E9A1991D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F5EE23-058C-44DA-B36E-22519D5E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6281F2C3-AFA9-48A8-9156-A93F9C1B3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9E96F1-D0A6-4312-A558-3ED390E9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F7653AC9-35A7-4122-8C0F-C489C8C2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C0A0C-C1D9-4CF5-BB2D-29D691399DFC}">
  <dimension ref="E5:H8"/>
  <sheetViews>
    <sheetView workbookViewId="0">
      <selection activeCell="M11" sqref="M11"/>
    </sheetView>
  </sheetViews>
  <sheetFormatPr baseColWidth="10" defaultRowHeight="21" x14ac:dyDescent="0.35"/>
  <cols>
    <col min="1" max="6" width="11.42578125" style="66"/>
    <col min="7" max="7" width="33.140625" style="66" customWidth="1"/>
    <col min="8" max="8" width="26" style="66" customWidth="1"/>
    <col min="9" max="16384" width="11.42578125" style="66"/>
  </cols>
  <sheetData>
    <row r="5" spans="5:8" x14ac:dyDescent="0.35">
      <c r="E5" s="72" t="s">
        <v>35</v>
      </c>
      <c r="F5" s="72"/>
      <c r="G5" s="72"/>
      <c r="H5" s="72"/>
    </row>
    <row r="7" spans="5:8" x14ac:dyDescent="0.35">
      <c r="E7" s="71" t="s">
        <v>36</v>
      </c>
      <c r="F7" s="71"/>
      <c r="G7" s="71"/>
      <c r="H7" s="67" t="s">
        <v>27</v>
      </c>
    </row>
    <row r="8" spans="5:8" x14ac:dyDescent="0.35">
      <c r="E8" s="70" t="s">
        <v>35</v>
      </c>
      <c r="F8" s="70"/>
      <c r="G8" s="70"/>
      <c r="H8" s="68">
        <v>29031653672</v>
      </c>
    </row>
  </sheetData>
  <mergeCells count="3">
    <mergeCell ref="E8:G8"/>
    <mergeCell ref="E7:G7"/>
    <mergeCell ref="E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2"/>
  <sheetViews>
    <sheetView tabSelected="1" zoomScaleNormal="100" workbookViewId="0">
      <selection activeCell="E27" sqref="E27"/>
    </sheetView>
  </sheetViews>
  <sheetFormatPr baseColWidth="10" defaultColWidth="11.42578125" defaultRowHeight="15" x14ac:dyDescent="0.25"/>
  <cols>
    <col min="1" max="1" width="27.85546875" style="2" bestFit="1" customWidth="1"/>
    <col min="2" max="2" width="17.85546875" style="2" bestFit="1" customWidth="1"/>
    <col min="3" max="3" width="25.140625" style="2" customWidth="1"/>
    <col min="4" max="13" width="19.28515625" style="2" bestFit="1" customWidth="1"/>
    <col min="14" max="16384" width="11.42578125" style="2"/>
  </cols>
  <sheetData>
    <row r="1" spans="1:5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5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51" ht="18.75" x14ac:dyDescent="0.25">
      <c r="A4" s="73" t="s">
        <v>17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3"/>
    </row>
    <row r="5" spans="1:51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51" x14ac:dyDescent="0.25">
      <c r="A6" s="74" t="s">
        <v>37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6"/>
    </row>
    <row r="7" spans="1:51" ht="18.75" x14ac:dyDescent="0.25">
      <c r="A7" s="8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</row>
    <row r="8" spans="1:51" ht="18.75" hidden="1" x14ac:dyDescent="0.3">
      <c r="A8" s="12" t="s">
        <v>13</v>
      </c>
      <c r="B8" s="9">
        <v>747446056</v>
      </c>
      <c r="C8" s="9">
        <v>2273416129</v>
      </c>
      <c r="D8" s="9">
        <v>12714500</v>
      </c>
      <c r="E8" s="9">
        <f>25379878-10720000</f>
        <v>14659878</v>
      </c>
      <c r="F8" s="9">
        <v>82942000</v>
      </c>
      <c r="G8" s="9">
        <v>137367718</v>
      </c>
      <c r="H8" s="9">
        <v>82300292</v>
      </c>
      <c r="I8" s="9">
        <v>148980139</v>
      </c>
      <c r="J8" s="9">
        <v>110623032</v>
      </c>
      <c r="K8" s="9">
        <v>405297860</v>
      </c>
      <c r="L8" s="9">
        <v>3089537828</v>
      </c>
      <c r="M8" s="13">
        <v>154885041</v>
      </c>
    </row>
    <row r="9" spans="1:51" ht="18.75" hidden="1" x14ac:dyDescent="0.3">
      <c r="A9" s="12" t="s">
        <v>14</v>
      </c>
      <c r="B9" s="9">
        <v>1044205692</v>
      </c>
      <c r="C9" s="9">
        <v>2718066628</v>
      </c>
      <c r="D9" s="9">
        <v>1428085850</v>
      </c>
      <c r="E9" s="9">
        <v>131128734</v>
      </c>
      <c r="F9" s="9">
        <v>347671979</v>
      </c>
      <c r="G9" s="9">
        <v>283105513</v>
      </c>
      <c r="H9" s="9">
        <v>246876582</v>
      </c>
      <c r="I9" s="10">
        <v>141977865</v>
      </c>
      <c r="J9" s="9">
        <v>371599240</v>
      </c>
      <c r="K9" s="9">
        <v>4683111945</v>
      </c>
      <c r="L9" s="11">
        <v>2370649906</v>
      </c>
      <c r="M9" s="13">
        <v>585936075</v>
      </c>
    </row>
    <row r="10" spans="1:51" ht="18.75" hidden="1" x14ac:dyDescent="0.25">
      <c r="A10" s="14" t="s">
        <v>15</v>
      </c>
      <c r="B10" s="9">
        <f>B8+B9</f>
        <v>1791651748</v>
      </c>
      <c r="C10" s="9">
        <f t="shared" ref="C10:L10" si="0">C8+C9</f>
        <v>4991482757</v>
      </c>
      <c r="D10" s="9">
        <f t="shared" si="0"/>
        <v>1440800350</v>
      </c>
      <c r="E10" s="9">
        <f t="shared" si="0"/>
        <v>145788612</v>
      </c>
      <c r="F10" s="9">
        <f t="shared" si="0"/>
        <v>430613979</v>
      </c>
      <c r="G10" s="9">
        <f t="shared" si="0"/>
        <v>420473231</v>
      </c>
      <c r="H10" s="9">
        <f t="shared" si="0"/>
        <v>329176874</v>
      </c>
      <c r="I10" s="9">
        <f t="shared" si="0"/>
        <v>290958004</v>
      </c>
      <c r="J10" s="9">
        <f t="shared" si="0"/>
        <v>482222272</v>
      </c>
      <c r="K10" s="9">
        <f t="shared" si="0"/>
        <v>5088409805</v>
      </c>
      <c r="L10" s="9">
        <f t="shared" si="0"/>
        <v>5460187734</v>
      </c>
      <c r="M10" s="9">
        <f>M8+M9-49136023</f>
        <v>691685093</v>
      </c>
    </row>
    <row r="11" spans="1:51" s="17" customFormat="1" ht="20.25" thickBot="1" x14ac:dyDescent="0.35">
      <c r="A11" s="20" t="s">
        <v>16</v>
      </c>
      <c r="B11" s="64">
        <f>2979208114+'EJECUCIÓN ACUMULADA DE INGRESOS'!D13</f>
        <v>4547922239</v>
      </c>
      <c r="C11" s="65">
        <f>B11+'EJECUCIÓN ACUMULADA DE INGRESOS'!C9</f>
        <v>12507061310.630001</v>
      </c>
      <c r="D11" s="19"/>
      <c r="E11" s="19"/>
      <c r="F11" s="19"/>
      <c r="G11" s="19"/>
      <c r="H11" s="15"/>
      <c r="I11" s="15"/>
      <c r="J11" s="15"/>
      <c r="K11" s="15"/>
      <c r="L11" s="15"/>
      <c r="M11" s="15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 x14ac:dyDescent="0.25">
      <c r="A12" s="6"/>
      <c r="B12" s="6"/>
      <c r="C12" s="4"/>
      <c r="D12" s="4"/>
      <c r="E12" s="4"/>
      <c r="F12" s="4"/>
      <c r="G12" s="4"/>
      <c r="H12" s="4"/>
      <c r="I12" s="4"/>
      <c r="J12" s="4"/>
      <c r="K12" s="4"/>
      <c r="L12" s="5"/>
      <c r="M12" s="4"/>
    </row>
  </sheetData>
  <mergeCells count="2">
    <mergeCell ref="A4:M4"/>
    <mergeCell ref="A6:M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75BED-81D0-4828-9C99-D69D821829DF}">
  <dimension ref="A1:Q31"/>
  <sheetViews>
    <sheetView workbookViewId="0">
      <selection activeCell="E25" sqref="E25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1.14062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2" t="s">
        <v>18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4" t="s">
        <v>19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6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/>
      <c r="E7" s="31"/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/>
      <c r="E8" s="31"/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0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3" t="s">
        <v>20</v>
      </c>
      <c r="B10" s="83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4" t="s">
        <v>21</v>
      </c>
      <c r="B12" s="85"/>
      <c r="C12" s="86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87" t="s">
        <v>22</v>
      </c>
      <c r="B13" s="78"/>
      <c r="C13" s="79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88" t="s">
        <v>23</v>
      </c>
      <c r="B14" s="89"/>
      <c r="C14" s="90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91" t="s">
        <v>24</v>
      </c>
      <c r="B15" s="92"/>
      <c r="C15" s="93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94"/>
      <c r="B16" s="94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95" t="s">
        <v>25</v>
      </c>
      <c r="B17" s="95"/>
      <c r="C17" s="95"/>
      <c r="D17" s="95"/>
      <c r="E17" s="95"/>
      <c r="F17" s="95"/>
      <c r="G17" s="51"/>
      <c r="H17" s="51"/>
      <c r="I17" s="52"/>
      <c r="J17" s="51"/>
      <c r="K17" s="51"/>
      <c r="L17" s="53"/>
      <c r="M17" s="51"/>
    </row>
    <row r="18" spans="1:17" x14ac:dyDescent="0.25">
      <c r="A18" s="96" t="s">
        <v>26</v>
      </c>
      <c r="B18" s="97"/>
      <c r="C18" s="98"/>
      <c r="D18" s="96" t="s">
        <v>27</v>
      </c>
      <c r="E18" s="98"/>
      <c r="F18" s="55" t="s">
        <v>28</v>
      </c>
      <c r="I18" s="56"/>
    </row>
    <row r="19" spans="1:17" x14ac:dyDescent="0.25">
      <c r="A19" s="77" t="s">
        <v>29</v>
      </c>
      <c r="B19" s="78"/>
      <c r="C19" s="79"/>
      <c r="D19" s="80">
        <f>D15</f>
        <v>27024045971</v>
      </c>
      <c r="E19" s="81"/>
      <c r="F19" s="57">
        <v>1</v>
      </c>
      <c r="I19" s="56"/>
      <c r="P19" s="58"/>
    </row>
    <row r="20" spans="1:17" x14ac:dyDescent="0.25">
      <c r="A20" s="77" t="s">
        <v>30</v>
      </c>
      <c r="B20" s="78"/>
      <c r="C20" s="79"/>
      <c r="D20" s="105">
        <f>B9+C9+D9+E9+F9+G9+H9+I9+J9+K9+L9+M9-B26</f>
        <v>10938347185.630001</v>
      </c>
      <c r="E20" s="106"/>
      <c r="F20" s="59">
        <f>D20*F19/D19</f>
        <v>0.40476349090614122</v>
      </c>
      <c r="I20" s="56"/>
      <c r="P20" s="58"/>
    </row>
    <row r="21" spans="1:17" ht="15.75" hidden="1" customHeight="1" x14ac:dyDescent="0.25">
      <c r="A21" s="99" t="s">
        <v>31</v>
      </c>
      <c r="B21" s="100"/>
      <c r="C21" s="101"/>
      <c r="D21" s="107">
        <f>D19-D20</f>
        <v>16085698785.369999</v>
      </c>
      <c r="E21" s="108"/>
      <c r="F21" s="60">
        <f>F19-F20</f>
        <v>0.59523650909385872</v>
      </c>
      <c r="I21" s="56"/>
    </row>
    <row r="22" spans="1:17" ht="15.75" hidden="1" customHeight="1" x14ac:dyDescent="0.25">
      <c r="A22" s="77" t="s">
        <v>32</v>
      </c>
      <c r="B22" s="78"/>
      <c r="C22" s="79"/>
      <c r="D22" s="109"/>
      <c r="E22" s="110"/>
      <c r="F22" s="61">
        <f>D22/D19</f>
        <v>0</v>
      </c>
      <c r="I22" s="56"/>
    </row>
    <row r="23" spans="1:17" x14ac:dyDescent="0.25">
      <c r="A23" s="99" t="s">
        <v>33</v>
      </c>
      <c r="B23" s="100"/>
      <c r="C23" s="101"/>
      <c r="D23" s="102">
        <f>D19-D20-D22</f>
        <v>16085698785.369999</v>
      </c>
      <c r="E23" s="103"/>
      <c r="F23" s="60">
        <f>F19-F20-F22</f>
        <v>0.59523650909385872</v>
      </c>
      <c r="I23" s="56"/>
      <c r="P23" s="58"/>
    </row>
    <row r="24" spans="1:17" x14ac:dyDescent="0.25">
      <c r="A24" s="104" t="s">
        <v>20</v>
      </c>
      <c r="B24" s="104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8" t="s">
        <v>34</v>
      </c>
      <c r="B26" s="63"/>
      <c r="E26" s="58"/>
      <c r="Q26" s="58"/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</sheetData>
  <mergeCells count="22">
    <mergeCell ref="A23:C23"/>
    <mergeCell ref="D23:E23"/>
    <mergeCell ref="A24:B24"/>
    <mergeCell ref="A20:C20"/>
    <mergeCell ref="D20:E20"/>
    <mergeCell ref="A21:C21"/>
    <mergeCell ref="D21:E21"/>
    <mergeCell ref="A22:C22"/>
    <mergeCell ref="D22:E22"/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AFEAD-EF37-42FD-BFD9-C98D1A74440A}">
  <sheetPr>
    <tabColor theme="8" tint="-0.249977111117893"/>
  </sheetPr>
  <dimension ref="A1:N20"/>
  <sheetViews>
    <sheetView workbookViewId="0">
      <selection activeCell="I38" sqref="I38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1.14062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2" t="s">
        <v>18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4" t="s">
        <v>19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6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/>
      <c r="D7" s="31"/>
      <c r="E7" s="31"/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/>
      <c r="D8" s="31"/>
      <c r="E8" s="31"/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/>
      <c r="D9" s="37">
        <f t="shared" ref="D9:G9" si="0">D7+D8</f>
        <v>0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3" t="s">
        <v>20</v>
      </c>
      <c r="B10" s="83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4" t="s">
        <v>21</v>
      </c>
      <c r="B12" s="85"/>
      <c r="C12" s="86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87" t="s">
        <v>22</v>
      </c>
      <c r="B13" s="78"/>
      <c r="C13" s="79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88" t="s">
        <v>23</v>
      </c>
      <c r="B14" s="89"/>
      <c r="C14" s="90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91" t="s">
        <v>24</v>
      </c>
      <c r="B15" s="92"/>
      <c r="C15" s="93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94"/>
      <c r="B16" s="94"/>
      <c r="C16" s="50"/>
      <c r="D16" s="40"/>
      <c r="E16" s="40"/>
      <c r="F16" s="40"/>
      <c r="G16" s="40"/>
      <c r="H16" s="40"/>
      <c r="L16" s="5"/>
    </row>
    <row r="19" spans="1:4" x14ac:dyDescent="0.25">
      <c r="A19" s="111" t="s">
        <v>38</v>
      </c>
      <c r="B19" s="111"/>
      <c r="C19" s="111"/>
      <c r="D19" s="69">
        <f>B9+D13</f>
        <v>4547922239</v>
      </c>
    </row>
    <row r="20" spans="1:4" x14ac:dyDescent="0.25">
      <c r="C20" s="58"/>
    </row>
  </sheetData>
  <mergeCells count="9">
    <mergeCell ref="A19:C19"/>
    <mergeCell ref="A15:C15"/>
    <mergeCell ref="A16:B16"/>
    <mergeCell ref="A3:M3"/>
    <mergeCell ref="A5:M5"/>
    <mergeCell ref="A10:B10"/>
    <mergeCell ref="A12:C12"/>
    <mergeCell ref="A13:C13"/>
    <mergeCell ref="A14:C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A6BB-D641-4D1C-8E8F-965B8077385F}">
  <sheetPr>
    <tabColor theme="8" tint="-0.249977111117893"/>
  </sheetPr>
  <dimension ref="A1:N21"/>
  <sheetViews>
    <sheetView workbookViewId="0">
      <selection activeCell="G18" sqref="G18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1.14062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2" t="s">
        <v>18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4" t="s">
        <v>19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6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/>
      <c r="E7" s="31"/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/>
      <c r="E8" s="31"/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0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3" t="s">
        <v>20</v>
      </c>
      <c r="B10" s="83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4" t="s">
        <v>21</v>
      </c>
      <c r="B12" s="85"/>
      <c r="C12" s="86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87" t="s">
        <v>22</v>
      </c>
      <c r="B13" s="78"/>
      <c r="C13" s="79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88" t="s">
        <v>23</v>
      </c>
      <c r="B14" s="89"/>
      <c r="C14" s="90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91" t="s">
        <v>24</v>
      </c>
      <c r="B15" s="92"/>
      <c r="C15" s="93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94"/>
      <c r="B16" s="94"/>
      <c r="C16" s="50"/>
      <c r="D16" s="40"/>
      <c r="E16" s="40"/>
      <c r="F16" s="40"/>
      <c r="G16" s="40"/>
      <c r="H16" s="40"/>
      <c r="L16" s="5"/>
    </row>
    <row r="17" spans="1:9" x14ac:dyDescent="0.25">
      <c r="D17" s="58"/>
      <c r="I17" s="58"/>
    </row>
    <row r="19" spans="1:9" x14ac:dyDescent="0.25">
      <c r="A19" s="111" t="s">
        <v>39</v>
      </c>
      <c r="B19" s="111"/>
      <c r="C19" s="111"/>
      <c r="D19" s="69">
        <f>B9+C9+D13</f>
        <v>12507061310.630001</v>
      </c>
    </row>
    <row r="20" spans="1:9" x14ac:dyDescent="0.25">
      <c r="C20" s="56"/>
    </row>
    <row r="21" spans="1:9" x14ac:dyDescent="0.25">
      <c r="C21" s="58"/>
    </row>
  </sheetData>
  <mergeCells count="9">
    <mergeCell ref="A19:C19"/>
    <mergeCell ref="A15:C15"/>
    <mergeCell ref="A16:B16"/>
    <mergeCell ref="A3:M3"/>
    <mergeCell ref="A5:M5"/>
    <mergeCell ref="A10:B10"/>
    <mergeCell ref="A12:C12"/>
    <mergeCell ref="A13:C13"/>
    <mergeCell ref="A14:C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PRESUPUESTO DE INGRESOS 2023</vt:lpstr>
      <vt:lpstr>PAGINA WEB 2023 ACUMULADO</vt:lpstr>
      <vt:lpstr>EJECUCIÓN ACUMULADA DE INGRESOS</vt:lpstr>
      <vt:lpstr>ENERO 2023</vt:lpstr>
      <vt:lpstr>FEBRERO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Yeiner Ramirez Tolosa</dc:creator>
  <cp:lastModifiedBy>Yeiner Ramirez Tolosa</cp:lastModifiedBy>
  <cp:lastPrinted>2022-05-04T15:58:21Z</cp:lastPrinted>
  <dcterms:created xsi:type="dcterms:W3CDTF">2019-02-12T20:05:28Z</dcterms:created>
  <dcterms:modified xsi:type="dcterms:W3CDTF">2023-03-17T14:31:57Z</dcterms:modified>
</cp:coreProperties>
</file>